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" yWindow="240" windowWidth="11028" windowHeight="5820" tabRatio="808" activeTab="6"/>
  </bookViews>
  <sheets>
    <sheet name="Gr D40" sheetId="1" r:id="rId1"/>
    <sheet name="DD 40 - 45" sheetId="2" r:id="rId2"/>
    <sheet name="Gr D45" sheetId="3" r:id="rId3"/>
    <sheet name="DE 45" sheetId="4" r:id="rId4"/>
    <sheet name="Gr D50" sheetId="5" r:id="rId5"/>
    <sheet name="DE 50" sheetId="6" r:id="rId6"/>
    <sheet name="DD 50" sheetId="7" r:id="rId7"/>
    <sheet name="Gr D55" sheetId="8" r:id="rId8"/>
    <sheet name="DE 55" sheetId="9" r:id="rId9"/>
    <sheet name="DD 55" sheetId="10" r:id="rId10"/>
    <sheet name="Gr D60" sheetId="11" r:id="rId11"/>
    <sheet name="DE 60" sheetId="12" r:id="rId12"/>
    <sheet name="DD 60" sheetId="13" r:id="rId13"/>
    <sheet name="Gr D65" sheetId="14" r:id="rId14"/>
    <sheet name="DE 65" sheetId="15" r:id="rId15"/>
    <sheet name="DD 65" sheetId="16" r:id="rId16"/>
    <sheet name="Gr D70" sheetId="17" r:id="rId17"/>
    <sheet name="Gr D75" sheetId="18" r:id="rId18"/>
    <sheet name="Gr D80" sheetId="19" r:id="rId19"/>
    <sheet name="Gr D85" sheetId="20" r:id="rId20"/>
    <sheet name="DD 70 - 85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Area" localSheetId="1">'DD 40 - 45'!$A$1:$N$41</definedName>
    <definedName name="_xlnm.Print_Area" localSheetId="6">'DD 50'!$A$1:$N$41</definedName>
    <definedName name="_xlnm.Print_Area" localSheetId="9">'DD 55'!$A$1:$N$41</definedName>
    <definedName name="_xlnm.Print_Area" localSheetId="12">'DD 60'!$A$1:$J$25</definedName>
    <definedName name="_xlnm.Print_Area" localSheetId="15">'DD 65'!$A$1:$J$25</definedName>
    <definedName name="_xlnm.Print_Area" localSheetId="20">'DD 70 - 85'!$A$1:$N$41</definedName>
    <definedName name="_xlnm.Print_Area" localSheetId="3">'DE 45'!$A$1:$N$40</definedName>
    <definedName name="_xlnm.Print_Area" localSheetId="5">'DE 50'!$A$1:$M$41</definedName>
    <definedName name="_xlnm.Print_Area" localSheetId="8">'DE 55'!$A$1:$M$41</definedName>
    <definedName name="_xlnm.Print_Area" localSheetId="11">'DE 60'!$A$1:$K$31</definedName>
    <definedName name="_xlnm.Print_Area" localSheetId="14">'DE 65'!$A$1:$K$30</definedName>
    <definedName name="_xlnm.Print_Area" localSheetId="0">'Gr D40'!$B$1:$AJ$16</definedName>
    <definedName name="_xlnm.Print_Area" localSheetId="2">'Gr D45'!$B$1:$AE$53</definedName>
    <definedName name="_xlnm.Print_Area" localSheetId="4">'Gr D50'!$B$1:$AE$47</definedName>
    <definedName name="_xlnm.Print_Area" localSheetId="7">'Gr D55'!$B$1:$AE$47</definedName>
    <definedName name="_xlnm.Print_Area" localSheetId="10">'Gr D60'!$C$1:$AF$33</definedName>
    <definedName name="_xlnm.Print_Area" localSheetId="13">'Gr D65'!$C$1:$AF$33</definedName>
    <definedName name="_xlnm.Print_Area" localSheetId="16">'Gr D70'!$B$1:$AJ$16</definedName>
    <definedName name="_xlnm.Print_Area" localSheetId="17">'Gr D75'!$A$1:$AN$19</definedName>
    <definedName name="_xlnm.Print_Area" localSheetId="18">'Gr D80'!$C$1:$AF$33</definedName>
    <definedName name="_xlnm.Print_Area" localSheetId="19">'Gr D85'!$C$1:$AF$33</definedName>
    <definedName name="_xlnm.Print_Titles" localSheetId="0">'Gr D40'!$1:$4</definedName>
    <definedName name="_xlnm.Print_Titles" localSheetId="2">'Gr D45'!$1:$3</definedName>
    <definedName name="_xlnm.Print_Titles" localSheetId="4">'Gr D50'!$1:$4</definedName>
    <definedName name="_xlnm.Print_Titles" localSheetId="7">'Gr D55'!$1:$4</definedName>
    <definedName name="_xlnm.Print_Titles" localSheetId="10">'Gr D60'!$1:$3</definedName>
    <definedName name="_xlnm.Print_Titles" localSheetId="13">'Gr D65'!$1:$3</definedName>
    <definedName name="_xlnm.Print_Titles" localSheetId="16">'Gr D70'!$1:$4</definedName>
    <definedName name="_xlnm.Print_Titles" localSheetId="17">'Gr D75'!$1:$3</definedName>
    <definedName name="_xlnm.Print_Titles" localSheetId="18">'Gr D80'!$1:$3</definedName>
    <definedName name="_xlnm.Print_Titles" localSheetId="19">'Gr D85'!$1:$3</definedName>
    <definedName name="Einzelpaarungen" localSheetId="20">#REF!</definedName>
    <definedName name="Einzelpaarungen">#REF!</definedName>
    <definedName name="gr" localSheetId="20">'[9]Gruppen'!#REF!</definedName>
    <definedName name="gr">'[2]Gruppen'!#REF!</definedName>
    <definedName name="gru" localSheetId="20">'[9]Gruppen'!#REF!</definedName>
    <definedName name="gru">'[2]Gruppen'!#REF!</definedName>
    <definedName name="Gruppe_1" localSheetId="20">#REF!</definedName>
    <definedName name="Gruppe_1" localSheetId="0">'Gr D40'!$B$10:$G$13</definedName>
    <definedName name="Gruppe_1" localSheetId="2">'Gr D45'!$C$7:$G$10</definedName>
    <definedName name="Gruppe_1" localSheetId="4">'Gr D50'!$C$8:$G$11</definedName>
    <definedName name="Gruppe_1" localSheetId="7">'Gr D55'!$C$8:$G$11</definedName>
    <definedName name="Gruppe_1" localSheetId="10">'Gr D60'!$D$8:$H$11</definedName>
    <definedName name="Gruppe_1" localSheetId="13">'Gr D65'!$D$8:$H$11</definedName>
    <definedName name="Gruppe_1" localSheetId="16">'Gr D70'!$B$10:$G$13</definedName>
    <definedName name="Gruppe_1" localSheetId="17">'Gr D75'!$C$8:$G$11</definedName>
    <definedName name="Gruppe_1" localSheetId="18">'Gr D80'!$D$8:$H$11</definedName>
    <definedName name="Gruppe_1" localSheetId="19">'Gr D85'!$D$8:$H$11</definedName>
    <definedName name="Gruppe_1">#REF!</definedName>
    <definedName name="Gruppe_10" localSheetId="12">'[16]Gruppen'!#REF!</definedName>
    <definedName name="Gruppe_10" localSheetId="15">'[15]Gruppen'!#REF!</definedName>
    <definedName name="Gruppe_10" localSheetId="20">#REF!</definedName>
    <definedName name="Gruppe_10" localSheetId="11">'[16]Gruppen'!#REF!</definedName>
    <definedName name="Gruppe_10" localSheetId="14">'[15]Gruppen'!#REF!</definedName>
    <definedName name="Gruppe_10" localSheetId="0">'Gr D40'!#REF!</definedName>
    <definedName name="Gruppe_10" localSheetId="2">'Gr D45'!$C$54:$G$54</definedName>
    <definedName name="Gruppe_10" localSheetId="4">'Gr D50'!$C$55:$G$55</definedName>
    <definedName name="Gruppe_10" localSheetId="7">'Gr D55'!$C$55:$G$55</definedName>
    <definedName name="Gruppe_10" localSheetId="10">'Gr D60'!#REF!</definedName>
    <definedName name="Gruppe_10" localSheetId="13">'Gr D65'!#REF!</definedName>
    <definedName name="Gruppe_10" localSheetId="16">'Gr D70'!#REF!</definedName>
    <definedName name="Gruppe_10" localSheetId="17">'Gr D75'!#REF!</definedName>
    <definedName name="Gruppe_10" localSheetId="18">'Gr D80'!#REF!</definedName>
    <definedName name="Gruppe_10" localSheetId="19">'Gr D85'!#REF!</definedName>
    <definedName name="Gruppe_10">'[2]Gruppen'!#REF!</definedName>
    <definedName name="Gruppe_11" localSheetId="6">'[18]Gruppen'!#REF!</definedName>
    <definedName name="Gruppe_11" localSheetId="9">'[17]Gruppen'!#REF!</definedName>
    <definedName name="Gruppe_11" localSheetId="12">'[16]Gruppen'!#REF!</definedName>
    <definedName name="Gruppe_11" localSheetId="15">'[15]Gruppen'!#REF!</definedName>
    <definedName name="Gruppe_11" localSheetId="20">#REF!</definedName>
    <definedName name="Gruppe_11" localSheetId="5">'[18]Gruppen'!#REF!</definedName>
    <definedName name="Gruppe_11" localSheetId="8">'[17]Gruppen'!#REF!</definedName>
    <definedName name="Gruppe_11" localSheetId="11">'[16]Gruppen'!#REF!</definedName>
    <definedName name="Gruppe_11" localSheetId="14">'[15]Gruppen'!#REF!</definedName>
    <definedName name="Gruppe_11" localSheetId="0">'Gr D40'!#REF!</definedName>
    <definedName name="Gruppe_11" localSheetId="2">'Gr D45'!#REF!</definedName>
    <definedName name="Gruppe_11" localSheetId="4">'Gr D50'!#REF!</definedName>
    <definedName name="Gruppe_11" localSheetId="7">'Gr D55'!#REF!</definedName>
    <definedName name="Gruppe_11" localSheetId="10">'Gr D60'!#REF!</definedName>
    <definedName name="Gruppe_11" localSheetId="13">'Gr D65'!#REF!</definedName>
    <definedName name="Gruppe_11" localSheetId="16">'Gr D70'!#REF!</definedName>
    <definedName name="Gruppe_11" localSheetId="17">'Gr D75'!#REF!</definedName>
    <definedName name="Gruppe_11" localSheetId="18">'Gr D80'!#REF!</definedName>
    <definedName name="Gruppe_11" localSheetId="19">'Gr D85'!#REF!</definedName>
    <definedName name="Gruppe_11">'[1]Gruppen'!#REF!</definedName>
    <definedName name="Gruppe_12" localSheetId="20">#REF!</definedName>
    <definedName name="Gruppe_12" localSheetId="0">'Gr D40'!#REF!</definedName>
    <definedName name="Gruppe_12" localSheetId="2">'Gr D45'!$C$56:$G$56</definedName>
    <definedName name="Gruppe_12" localSheetId="4">'Gr D50'!$C$57:$G$57</definedName>
    <definedName name="Gruppe_12" localSheetId="7">'Gr D55'!$C$57:$G$57</definedName>
    <definedName name="Gruppe_12" localSheetId="10">'Gr D60'!#REF!</definedName>
    <definedName name="Gruppe_12" localSheetId="13">'Gr D65'!#REF!</definedName>
    <definedName name="Gruppe_12" localSheetId="16">'Gr D70'!#REF!</definedName>
    <definedName name="Gruppe_12" localSheetId="17">'Gr D75'!#REF!</definedName>
    <definedName name="Gruppe_12" localSheetId="18">'Gr D80'!#REF!</definedName>
    <definedName name="Gruppe_12" localSheetId="19">'Gr D85'!#REF!</definedName>
    <definedName name="Gruppe_12">#REF!</definedName>
    <definedName name="Gruppe_13" localSheetId="20">#REF!</definedName>
    <definedName name="Gruppe_13" localSheetId="0">'Gr D40'!#REF!</definedName>
    <definedName name="Gruppe_13" localSheetId="2">'Gr D45'!$C$59:$G$59</definedName>
    <definedName name="Gruppe_13" localSheetId="4">'Gr D50'!$C$60:$G$60</definedName>
    <definedName name="Gruppe_13" localSheetId="7">'Gr D55'!$C$60:$G$60</definedName>
    <definedName name="Gruppe_13" localSheetId="10">'Gr D60'!#REF!</definedName>
    <definedName name="Gruppe_13" localSheetId="13">'Gr D65'!#REF!</definedName>
    <definedName name="Gruppe_13" localSheetId="16">'Gr D70'!#REF!</definedName>
    <definedName name="Gruppe_13" localSheetId="17">'Gr D75'!#REF!</definedName>
    <definedName name="Gruppe_13" localSheetId="18">'Gr D80'!#REF!</definedName>
    <definedName name="Gruppe_13" localSheetId="19">'Gr D85'!#REF!</definedName>
    <definedName name="Gruppe_13">#REF!</definedName>
    <definedName name="Gruppe_14" localSheetId="20">#REF!</definedName>
    <definedName name="Gruppe_14" localSheetId="0">'Gr D40'!#REF!</definedName>
    <definedName name="Gruppe_14" localSheetId="2">'Gr D45'!$C$61:$G$63</definedName>
    <definedName name="Gruppe_14" localSheetId="4">'Gr D50'!$C$62:$G$64</definedName>
    <definedName name="Gruppe_14" localSheetId="7">'Gr D55'!$C$62:$G$64</definedName>
    <definedName name="Gruppe_14" localSheetId="10">'Gr D60'!#REF!</definedName>
    <definedName name="Gruppe_14" localSheetId="13">'Gr D65'!#REF!</definedName>
    <definedName name="Gruppe_14" localSheetId="16">'Gr D70'!#REF!</definedName>
    <definedName name="Gruppe_14" localSheetId="17">'Gr D75'!#REF!</definedName>
    <definedName name="Gruppe_14" localSheetId="18">'Gr D80'!#REF!</definedName>
    <definedName name="Gruppe_14" localSheetId="19">'Gr D85'!#REF!</definedName>
    <definedName name="Gruppe_14">#REF!</definedName>
    <definedName name="Gruppe_15" localSheetId="20">#REF!</definedName>
    <definedName name="Gruppe_15" localSheetId="0">'Gr D40'!$C$42:$G$42</definedName>
    <definedName name="Gruppe_15" localSheetId="2">'Gr D45'!$C$64:$G$67</definedName>
    <definedName name="Gruppe_15" localSheetId="4">'Gr D50'!$C$65:$G$68</definedName>
    <definedName name="Gruppe_15" localSheetId="7">'Gr D55'!$C$65:$G$68</definedName>
    <definedName name="Gruppe_15" localSheetId="10">'Gr D60'!#REF!</definedName>
    <definedName name="Gruppe_15" localSheetId="13">'Gr D65'!#REF!</definedName>
    <definedName name="Gruppe_15" localSheetId="16">'Gr D70'!$C$42:$G$42</definedName>
    <definedName name="Gruppe_15" localSheetId="17">'Gr D75'!#REF!</definedName>
    <definedName name="Gruppe_15" localSheetId="18">'Gr D80'!#REF!</definedName>
    <definedName name="Gruppe_15" localSheetId="19">'Gr D85'!#REF!</definedName>
    <definedName name="Gruppe_15">#REF!</definedName>
    <definedName name="Gruppe_16" localSheetId="20">#REF!</definedName>
    <definedName name="Gruppe_16" localSheetId="0">'Gr D40'!$C$46:$G$49</definedName>
    <definedName name="Gruppe_16" localSheetId="2">'Gr D45'!$C$71:$G$74</definedName>
    <definedName name="Gruppe_16" localSheetId="4">'Gr D50'!$C$72:$G$75</definedName>
    <definedName name="Gruppe_16" localSheetId="7">'Gr D55'!$C$72:$G$75</definedName>
    <definedName name="Gruppe_16" localSheetId="10">'Gr D60'!#REF!</definedName>
    <definedName name="Gruppe_16" localSheetId="13">'Gr D65'!#REF!</definedName>
    <definedName name="Gruppe_16" localSheetId="16">'Gr D70'!$C$46:$G$49</definedName>
    <definedName name="Gruppe_16" localSheetId="17">'Gr D75'!#REF!</definedName>
    <definedName name="Gruppe_16" localSheetId="18">'Gr D80'!#REF!</definedName>
    <definedName name="Gruppe_16" localSheetId="19">'Gr D85'!#REF!</definedName>
    <definedName name="Gruppe_16">#REF!</definedName>
    <definedName name="Gruppe_2" localSheetId="20">#REF!</definedName>
    <definedName name="Gruppe_2" localSheetId="0">'Gr D40'!$C$21:$G$24</definedName>
    <definedName name="Gruppe_2" localSheetId="2">'Gr D45'!$C$14:$G$17</definedName>
    <definedName name="Gruppe_2" localSheetId="4">'Gr D50'!$C$15:$G$18</definedName>
    <definedName name="Gruppe_2" localSheetId="7">'Gr D55'!$C$15:$G$18</definedName>
    <definedName name="Gruppe_2" localSheetId="10">'Gr D60'!$D$15:$H$18</definedName>
    <definedName name="Gruppe_2" localSheetId="13">'Gr D65'!$D$15:$H$18</definedName>
    <definedName name="Gruppe_2" localSheetId="16">'Gr D70'!$C$21:$G$24</definedName>
    <definedName name="Gruppe_2" localSheetId="17">'Gr D75'!$C$15:$G$18</definedName>
    <definedName name="Gruppe_2" localSheetId="18">'Gr D80'!$D$15:$H$18</definedName>
    <definedName name="Gruppe_2" localSheetId="19">'Gr D85'!$D$15:$H$18</definedName>
    <definedName name="Gruppe_2">#REF!</definedName>
    <definedName name="Gruppe_22">'[6]Teilnehmer'!#REF!</definedName>
    <definedName name="Gruppe_3" localSheetId="12">'[16]Gruppen'!#REF!</definedName>
    <definedName name="Gruppe_3" localSheetId="15">'[15]Gruppen'!#REF!</definedName>
    <definedName name="Gruppe_3" localSheetId="20">#REF!</definedName>
    <definedName name="Gruppe_3" localSheetId="11">'[16]Gruppen'!#REF!</definedName>
    <definedName name="Gruppe_3" localSheetId="14">'[15]Gruppen'!#REF!</definedName>
    <definedName name="Gruppe_3" localSheetId="0">'Gr D40'!$C$30:$G$33</definedName>
    <definedName name="Gruppe_3" localSheetId="2">'Gr D45'!$C$21:$G$24</definedName>
    <definedName name="Gruppe_3" localSheetId="4">'Gr D50'!$C$22:$G$25</definedName>
    <definedName name="Gruppe_3" localSheetId="7">'Gr D55'!$C$22:$G$25</definedName>
    <definedName name="Gruppe_3" localSheetId="10">'Gr D60'!$D$22:$H$25</definedName>
    <definedName name="Gruppe_3" localSheetId="13">'Gr D65'!$D$22:$H$25</definedName>
    <definedName name="Gruppe_3" localSheetId="16">'Gr D70'!$C$30:$G$33</definedName>
    <definedName name="Gruppe_3" localSheetId="17">'Gr D75'!$C$22:$G$25</definedName>
    <definedName name="Gruppe_3" localSheetId="18">'Gr D80'!$D$22:$H$25</definedName>
    <definedName name="Gruppe_3" localSheetId="19">'Gr D85'!$D$22:$H$25</definedName>
    <definedName name="Gruppe_3">'[3]Gruppen'!#REF!</definedName>
    <definedName name="Gruppe_4" localSheetId="12">'[16]Gruppen'!#REF!</definedName>
    <definedName name="Gruppe_4" localSheetId="15">'[15]Gruppen'!#REF!</definedName>
    <definedName name="Gruppe_4" localSheetId="20">#REF!</definedName>
    <definedName name="Gruppe_4" localSheetId="11">'[16]Gruppen'!#REF!</definedName>
    <definedName name="Gruppe_4" localSheetId="14">'[15]Gruppen'!#REF!</definedName>
    <definedName name="Gruppe_4" localSheetId="0">'Gr D40'!$C$37:$G$40</definedName>
    <definedName name="Gruppe_4" localSheetId="2">'Gr D45'!$C$28:$G$31</definedName>
    <definedName name="Gruppe_4" localSheetId="4">'Gr D50'!$C$29:$G$32</definedName>
    <definedName name="Gruppe_4" localSheetId="7">'Gr D55'!$C$29:$G$32</definedName>
    <definedName name="Gruppe_4" localSheetId="10">'Gr D60'!$D$29:$H$32</definedName>
    <definedName name="Gruppe_4" localSheetId="13">'Gr D65'!$D$29:$H$32</definedName>
    <definedName name="Gruppe_4" localSheetId="16">'Gr D70'!$C$37:$G$40</definedName>
    <definedName name="Gruppe_4" localSheetId="17">'Gr D75'!#REF!</definedName>
    <definedName name="Gruppe_4" localSheetId="18">'Gr D80'!$D$29:$H$32</definedName>
    <definedName name="Gruppe_4" localSheetId="19">'Gr D85'!$D$29:$H$32</definedName>
    <definedName name="Gruppe_4">'[3]Gruppen'!#REF!</definedName>
    <definedName name="Gruppe_5" localSheetId="12">'[16]Gruppen'!#REF!</definedName>
    <definedName name="Gruppe_5" localSheetId="15">'[15]Gruppen'!#REF!</definedName>
    <definedName name="Gruppe_5" localSheetId="20">#REF!</definedName>
    <definedName name="Gruppe_5" localSheetId="11">'[16]Gruppen'!#REF!</definedName>
    <definedName name="Gruppe_5" localSheetId="14">'[15]Gruppen'!#REF!</definedName>
    <definedName name="Gruppe_5" localSheetId="0">'Gr D40'!#REF!</definedName>
    <definedName name="Gruppe_5" localSheetId="2">'Gr D45'!$C$35:$G$38</definedName>
    <definedName name="Gruppe_5" localSheetId="4">'Gr D50'!$C$36:$G$39</definedName>
    <definedName name="Gruppe_5" localSheetId="7">'Gr D55'!$C$36:$G$39</definedName>
    <definedName name="Gruppe_5" localSheetId="10">'Gr D60'!#REF!</definedName>
    <definedName name="Gruppe_5" localSheetId="13">'Gr D65'!#REF!</definedName>
    <definedName name="Gruppe_5" localSheetId="16">'Gr D70'!#REF!</definedName>
    <definedName name="Gruppe_5" localSheetId="17">'Gr D75'!#REF!</definedName>
    <definedName name="Gruppe_5" localSheetId="18">'Gr D80'!#REF!</definedName>
    <definedName name="Gruppe_5" localSheetId="19">'Gr D85'!#REF!</definedName>
    <definedName name="Gruppe_5">'[3]Gruppen'!#REF!</definedName>
    <definedName name="Gruppe_6" localSheetId="12">'[16]Gruppen'!#REF!</definedName>
    <definedName name="Gruppe_6" localSheetId="15">'[15]Gruppen'!#REF!</definedName>
    <definedName name="Gruppe_6" localSheetId="20">#REF!</definedName>
    <definedName name="Gruppe_6" localSheetId="11">'[16]Gruppen'!#REF!</definedName>
    <definedName name="Gruppe_6" localSheetId="14">'[15]Gruppen'!#REF!</definedName>
    <definedName name="Gruppe_6" localSheetId="0">'Gr D40'!#REF!</definedName>
    <definedName name="Gruppe_6" localSheetId="2">'Gr D45'!$C$42:$G$45</definedName>
    <definedName name="Gruppe_6" localSheetId="4">'Gr D50'!$C$43:$G$46</definedName>
    <definedName name="Gruppe_6" localSheetId="7">'Gr D55'!$C$43:$G$46</definedName>
    <definedName name="Gruppe_6" localSheetId="10">'Gr D60'!#REF!</definedName>
    <definedName name="Gruppe_6" localSheetId="13">'Gr D65'!#REF!</definedName>
    <definedName name="Gruppe_6" localSheetId="16">'Gr D70'!#REF!</definedName>
    <definedName name="Gruppe_6" localSheetId="17">'Gr D75'!#REF!</definedName>
    <definedName name="Gruppe_6" localSheetId="18">'Gr D80'!#REF!</definedName>
    <definedName name="Gruppe_6" localSheetId="19">'Gr D85'!#REF!</definedName>
    <definedName name="Gruppe_6">'[2]Gruppen'!#REF!</definedName>
    <definedName name="Gruppe_7" localSheetId="12">'[16]Gruppen'!#REF!</definedName>
    <definedName name="Gruppe_7" localSheetId="15">'[15]Gruppen'!#REF!</definedName>
    <definedName name="Gruppe_7" localSheetId="20">#REF!</definedName>
    <definedName name="Gruppe_7" localSheetId="11">'[16]Gruppen'!#REF!</definedName>
    <definedName name="Gruppe_7" localSheetId="14">'[15]Gruppen'!#REF!</definedName>
    <definedName name="Gruppe_7" localSheetId="0">'Gr D40'!#REF!</definedName>
    <definedName name="Gruppe_7" localSheetId="2">'Gr D45'!$C$49:$G$52</definedName>
    <definedName name="Gruppe_7" localSheetId="4">'Gr D50'!$C$50:$G$53</definedName>
    <definedName name="Gruppe_7" localSheetId="7">'Gr D55'!$C$50:$G$53</definedName>
    <definedName name="Gruppe_7" localSheetId="10">'Gr D60'!#REF!</definedName>
    <definedName name="Gruppe_7" localSheetId="13">'Gr D65'!#REF!</definedName>
    <definedName name="Gruppe_7" localSheetId="16">'Gr D70'!#REF!</definedName>
    <definedName name="Gruppe_7" localSheetId="17">'Gr D75'!#REF!</definedName>
    <definedName name="Gruppe_7" localSheetId="18">'Gr D80'!#REF!</definedName>
    <definedName name="Gruppe_7" localSheetId="19">'Gr D85'!#REF!</definedName>
    <definedName name="Gruppe_7">'[2]Gruppen'!#REF!</definedName>
    <definedName name="Gruppe_8" localSheetId="1">'[5]Gruppen'!#REF!</definedName>
    <definedName name="Gruppe_8" localSheetId="6">'[18]Gruppen'!#REF!</definedName>
    <definedName name="Gruppe_8" localSheetId="9">'[17]Gruppen'!#REF!</definedName>
    <definedName name="Gruppe_8" localSheetId="12">'[16]Gruppen'!#REF!</definedName>
    <definedName name="Gruppe_8" localSheetId="15">'[15]Gruppen'!#REF!</definedName>
    <definedName name="Gruppe_8" localSheetId="20">#REF!</definedName>
    <definedName name="Gruppe_8" localSheetId="3">'[19]Gruppen'!#REF!</definedName>
    <definedName name="Gruppe_8" localSheetId="5">'[18]Gruppen'!#REF!</definedName>
    <definedName name="Gruppe_8" localSheetId="8">'[17]Gruppen'!#REF!</definedName>
    <definedName name="Gruppe_8" localSheetId="11">'[16]Gruppen'!#REF!</definedName>
    <definedName name="Gruppe_8" localSheetId="14">'[15]Gruppen'!#REF!</definedName>
    <definedName name="Gruppe_8" localSheetId="0">'Gr D40'!#REF!</definedName>
    <definedName name="Gruppe_8" localSheetId="2">'Gr D45'!#REF!</definedName>
    <definedName name="Gruppe_8" localSheetId="4">'Gr D50'!#REF!</definedName>
    <definedName name="Gruppe_8" localSheetId="7">'Gr D55'!#REF!</definedName>
    <definedName name="Gruppe_8" localSheetId="10">'Gr D60'!#REF!</definedName>
    <definedName name="Gruppe_8" localSheetId="13">'Gr D65'!#REF!</definedName>
    <definedName name="Gruppe_8" localSheetId="16">'Gr D70'!#REF!</definedName>
    <definedName name="Gruppe_8" localSheetId="17">'Gr D75'!#REF!</definedName>
    <definedName name="Gruppe_8" localSheetId="18">'Gr D80'!#REF!</definedName>
    <definedName name="Gruppe_8" localSheetId="19">'Gr D85'!#REF!</definedName>
    <definedName name="Gruppe_8">'[1]Gruppen'!#REF!</definedName>
    <definedName name="Gruppe_9" localSheetId="1">'[5]Gruppen'!#REF!</definedName>
    <definedName name="Gruppe_9" localSheetId="6">'[18]Gruppen'!#REF!</definedName>
    <definedName name="Gruppe_9" localSheetId="9">'[17]Gruppen'!#REF!</definedName>
    <definedName name="Gruppe_9" localSheetId="12">'[16]Gruppen'!#REF!</definedName>
    <definedName name="Gruppe_9" localSheetId="15">'[15]Gruppen'!#REF!</definedName>
    <definedName name="Gruppe_9" localSheetId="20">#REF!</definedName>
    <definedName name="Gruppe_9" localSheetId="3">'[19]Gruppen'!#REF!</definedName>
    <definedName name="Gruppe_9" localSheetId="5">'[18]Gruppen'!#REF!</definedName>
    <definedName name="Gruppe_9" localSheetId="8">'[17]Gruppen'!#REF!</definedName>
    <definedName name="Gruppe_9" localSheetId="11">'[16]Gruppen'!#REF!</definedName>
    <definedName name="Gruppe_9" localSheetId="14">'[15]Gruppen'!#REF!</definedName>
    <definedName name="Gruppe_9" localSheetId="0">'Gr D40'!#REF!</definedName>
    <definedName name="Gruppe_9" localSheetId="2">'Gr D45'!#REF!</definedName>
    <definedName name="Gruppe_9" localSheetId="4">'Gr D50'!#REF!</definedName>
    <definedName name="Gruppe_9" localSheetId="7">'Gr D55'!#REF!</definedName>
    <definedName name="Gruppe_9" localSheetId="10">'Gr D60'!#REF!</definedName>
    <definedName name="Gruppe_9" localSheetId="13">'Gr D65'!#REF!</definedName>
    <definedName name="Gruppe_9" localSheetId="16">'Gr D70'!#REF!</definedName>
    <definedName name="Gruppe_9" localSheetId="17">'Gr D75'!#REF!</definedName>
    <definedName name="Gruppe_9" localSheetId="18">'Gr D80'!#REF!</definedName>
    <definedName name="Gruppe_9" localSheetId="19">'Gr D85'!#REF!</definedName>
    <definedName name="Gruppe_9">'[1]Gruppen'!#REF!</definedName>
    <definedName name="Gruppe1" localSheetId="20">#REF!</definedName>
    <definedName name="Gruppe1" localSheetId="0">'Gr D40'!$B$10:$G$13</definedName>
    <definedName name="Gruppe1" localSheetId="2">'Gr D45'!$B$7:$G$10</definedName>
    <definedName name="Gruppe1" localSheetId="4">'Gr D50'!$B$8:$G$11</definedName>
    <definedName name="Gruppe1" localSheetId="7">'Gr D55'!$B$8:$G$11</definedName>
    <definedName name="Gruppe1" localSheetId="10">'Gr D60'!$C$8:$H$11</definedName>
    <definedName name="Gruppe1" localSheetId="13">'Gr D65'!$C$8:$H$11</definedName>
    <definedName name="Gruppe1" localSheetId="16">'Gr D70'!$B$10:$G$13</definedName>
    <definedName name="Gruppe1" localSheetId="17">'Gr D75'!$B$8:$G$11</definedName>
    <definedName name="Gruppe1" localSheetId="18">'Gr D80'!$C$8:$H$11</definedName>
    <definedName name="Gruppe1" localSheetId="19">'Gr D85'!$C$8:$H$11</definedName>
    <definedName name="Gruppe1">#REF!</definedName>
    <definedName name="Gruppe2" localSheetId="20">#REF!</definedName>
    <definedName name="Gruppe2" localSheetId="0">'Gr D40'!$B$21:$G$24</definedName>
    <definedName name="Gruppe2" localSheetId="2">'Gr D45'!$B$14:$G$17</definedName>
    <definedName name="Gruppe2" localSheetId="4">'Gr D50'!$B$15:$G$18</definedName>
    <definedName name="Gruppe2" localSheetId="7">'Gr D55'!$B$15:$G$18</definedName>
    <definedName name="Gruppe2" localSheetId="10">'Gr D60'!$C$15:$H$18</definedName>
    <definedName name="Gruppe2" localSheetId="13">'Gr D65'!$C$15:$H$18</definedName>
    <definedName name="Gruppe2" localSheetId="16">'Gr D70'!$B$21:$G$24</definedName>
    <definedName name="Gruppe2" localSheetId="17">'Gr D75'!$B$15:$G$18</definedName>
    <definedName name="Gruppe2" localSheetId="18">'Gr D80'!$C$15:$H$18</definedName>
    <definedName name="Gruppe2" localSheetId="19">'Gr D85'!$C$15:$H$18</definedName>
    <definedName name="Gruppe2">#REF!</definedName>
    <definedName name="Gruppe20">'[5]Teilnehmer'!#REF!</definedName>
    <definedName name="Gruppe3" localSheetId="20">#REF!</definedName>
    <definedName name="Gruppe3" localSheetId="0">'Gr D40'!$B$30:$G$33</definedName>
    <definedName name="Gruppe3" localSheetId="2">'Gr D45'!$B$21:$G$24</definedName>
    <definedName name="Gruppe3" localSheetId="4">'Gr D50'!$B$22:$G$25</definedName>
    <definedName name="Gruppe3" localSheetId="7">'Gr D55'!$B$22:$G$25</definedName>
    <definedName name="Gruppe3" localSheetId="10">'Gr D60'!$C$22:$H$25</definedName>
    <definedName name="Gruppe3" localSheetId="13">'Gr D65'!$C$22:$H$25</definedName>
    <definedName name="Gruppe3" localSheetId="16">'Gr D70'!$B$30:$G$33</definedName>
    <definedName name="Gruppe3" localSheetId="17">'Gr D75'!$B$22:$G$25</definedName>
    <definedName name="Gruppe3" localSheetId="18">'Gr D80'!$C$22:$H$25</definedName>
    <definedName name="Gruppe3" localSheetId="19">'Gr D85'!$C$22:$H$25</definedName>
    <definedName name="Gruppe3">'[3]Gruppen'!#REF!</definedName>
    <definedName name="Gruppe4" localSheetId="20">#REF!</definedName>
    <definedName name="Gruppe4" localSheetId="0">'Gr D40'!$B$37:$G$40</definedName>
    <definedName name="Gruppe4" localSheetId="2">'Gr D45'!$B$28:$G$31</definedName>
    <definedName name="Gruppe4" localSheetId="4">'Gr D50'!$B$29:$G$32</definedName>
    <definedName name="Gruppe4" localSheetId="7">'Gr D55'!$B$29:$G$32</definedName>
    <definedName name="Gruppe4" localSheetId="10">'Gr D60'!$C$29:$H$32</definedName>
    <definedName name="Gruppe4" localSheetId="13">'Gr D65'!$C$29:$H$32</definedName>
    <definedName name="Gruppe4" localSheetId="16">'Gr D70'!$B$37:$G$40</definedName>
    <definedName name="Gruppe4" localSheetId="17">'Gr D75'!#REF!</definedName>
    <definedName name="Gruppe4" localSheetId="18">'Gr D80'!$C$29:$H$32</definedName>
    <definedName name="Gruppe4" localSheetId="19">'Gr D85'!$C$29:$H$32</definedName>
    <definedName name="Gruppe4">'[3]Gruppen'!#REF!</definedName>
    <definedName name="Gruppe5" localSheetId="12">'[16]Gruppen'!#REF!</definedName>
    <definedName name="Gruppe5" localSheetId="15">'[15]Gruppen'!#REF!</definedName>
    <definedName name="Gruppe5" localSheetId="20">#REF!</definedName>
    <definedName name="Gruppe5" localSheetId="11">'[16]Gruppen'!#REF!</definedName>
    <definedName name="Gruppe5" localSheetId="14">'[15]Gruppen'!#REF!</definedName>
    <definedName name="Gruppe5" localSheetId="0">'Gr D40'!#REF!</definedName>
    <definedName name="Gruppe5" localSheetId="2">'Gr D45'!$B$35:$G$38</definedName>
    <definedName name="Gruppe5" localSheetId="4">'Gr D50'!$B$36:$G$39</definedName>
    <definedName name="Gruppe5" localSheetId="7">'Gr D55'!$B$36:$G$39</definedName>
    <definedName name="Gruppe5" localSheetId="10">'Gr D60'!#REF!</definedName>
    <definedName name="Gruppe5" localSheetId="13">'Gr D65'!#REF!</definedName>
    <definedName name="Gruppe5" localSheetId="16">'Gr D70'!#REF!</definedName>
    <definedName name="Gruppe5" localSheetId="17">'Gr D75'!#REF!</definedName>
    <definedName name="Gruppe5" localSheetId="18">'Gr D80'!#REF!</definedName>
    <definedName name="Gruppe5" localSheetId="19">'Gr D85'!#REF!</definedName>
    <definedName name="Gruppe5">'[3]Gruppen'!#REF!</definedName>
    <definedName name="Gruppe6" localSheetId="12">'[16]Gruppen'!#REF!</definedName>
    <definedName name="Gruppe6" localSheetId="15">'[15]Gruppen'!#REF!</definedName>
    <definedName name="Gruppe6" localSheetId="20">#REF!</definedName>
    <definedName name="Gruppe6" localSheetId="11">'[16]Gruppen'!#REF!</definedName>
    <definedName name="Gruppe6" localSheetId="14">'[15]Gruppen'!#REF!</definedName>
    <definedName name="Gruppe6" localSheetId="0">'Gr D40'!#REF!</definedName>
    <definedName name="Gruppe6" localSheetId="2">'Gr D45'!$B$42:$G$45</definedName>
    <definedName name="Gruppe6" localSheetId="4">'Gr D50'!$B$43:$G$46</definedName>
    <definedName name="Gruppe6" localSheetId="7">'Gr D55'!$B$43:$G$46</definedName>
    <definedName name="Gruppe6" localSheetId="10">'Gr D60'!#REF!</definedName>
    <definedName name="Gruppe6" localSheetId="13">'Gr D65'!#REF!</definedName>
    <definedName name="Gruppe6" localSheetId="16">'Gr D70'!#REF!</definedName>
    <definedName name="Gruppe6" localSheetId="17">'Gr D75'!#REF!</definedName>
    <definedName name="Gruppe6" localSheetId="18">'Gr D80'!#REF!</definedName>
    <definedName name="Gruppe6" localSheetId="19">'Gr D85'!#REF!</definedName>
    <definedName name="Gruppe6">'[2]Gruppen'!#REF!</definedName>
    <definedName name="Gruppe7" localSheetId="12">'[16]Gruppen'!#REF!</definedName>
    <definedName name="Gruppe7" localSheetId="15">'[15]Gruppen'!#REF!</definedName>
    <definedName name="Gruppe7" localSheetId="20">#REF!</definedName>
    <definedName name="Gruppe7" localSheetId="11">'[16]Gruppen'!#REF!</definedName>
    <definedName name="Gruppe7" localSheetId="14">'[15]Gruppen'!#REF!</definedName>
    <definedName name="Gruppe7" localSheetId="0">'Gr D40'!#REF!</definedName>
    <definedName name="Gruppe7" localSheetId="2">'Gr D45'!$B$49:$G$52</definedName>
    <definedName name="Gruppe7" localSheetId="4">'Gr D50'!$B$50:$G$53</definedName>
    <definedName name="Gruppe7" localSheetId="7">'Gr D55'!$B$50:$G$53</definedName>
    <definedName name="Gruppe7" localSheetId="10">'Gr D60'!#REF!</definedName>
    <definedName name="Gruppe7" localSheetId="13">'Gr D65'!#REF!</definedName>
    <definedName name="Gruppe7" localSheetId="16">'Gr D70'!#REF!</definedName>
    <definedName name="Gruppe7" localSheetId="17">'Gr D75'!#REF!</definedName>
    <definedName name="Gruppe7" localSheetId="18">'Gr D80'!#REF!</definedName>
    <definedName name="Gruppe7" localSheetId="19">'Gr D85'!#REF!</definedName>
    <definedName name="Gruppe7">'[2]Gruppen'!#REF!</definedName>
    <definedName name="Gruppe8" localSheetId="1">'[5]Gruppen'!#REF!</definedName>
    <definedName name="Gruppe8" localSheetId="6">'[18]Gruppen'!#REF!</definedName>
    <definedName name="Gruppe8" localSheetId="9">'[17]Gruppen'!#REF!</definedName>
    <definedName name="Gruppe8" localSheetId="12">'[16]Gruppen'!#REF!</definedName>
    <definedName name="Gruppe8" localSheetId="15">'[15]Gruppen'!#REF!</definedName>
    <definedName name="Gruppe8" localSheetId="20">#REF!</definedName>
    <definedName name="Gruppe8" localSheetId="3">'[19]Gruppen'!#REF!</definedName>
    <definedName name="Gruppe8" localSheetId="5">'[18]Gruppen'!#REF!</definedName>
    <definedName name="Gruppe8" localSheetId="8">'[17]Gruppen'!#REF!</definedName>
    <definedName name="Gruppe8" localSheetId="11">'[16]Gruppen'!#REF!</definedName>
    <definedName name="Gruppe8" localSheetId="14">'[15]Gruppen'!#REF!</definedName>
    <definedName name="Gruppe8" localSheetId="0">'Gr D40'!#REF!</definedName>
    <definedName name="Gruppe8" localSheetId="2">'Gr D45'!#REF!</definedName>
    <definedName name="Gruppe8" localSheetId="4">'Gr D50'!#REF!</definedName>
    <definedName name="Gruppe8" localSheetId="7">'Gr D55'!#REF!</definedName>
    <definedName name="Gruppe8" localSheetId="10">'Gr D60'!#REF!</definedName>
    <definedName name="Gruppe8" localSheetId="13">'Gr D65'!#REF!</definedName>
    <definedName name="Gruppe8" localSheetId="16">'Gr D70'!#REF!</definedName>
    <definedName name="Gruppe8" localSheetId="17">'Gr D75'!#REF!</definedName>
    <definedName name="Gruppe8" localSheetId="18">'Gr D80'!#REF!</definedName>
    <definedName name="Gruppe8" localSheetId="19">'Gr D85'!#REF!</definedName>
    <definedName name="Gruppe8">'[1]Gruppen'!#REF!</definedName>
    <definedName name="Gruppe9" localSheetId="20">'[10]Gruppen'!#REF!</definedName>
    <definedName name="Gruppe9">'[4]Gruppen'!#REF!</definedName>
    <definedName name="Gruppenspiele" localSheetId="20">#REF!</definedName>
    <definedName name="Gruppenspiele">#REF!</definedName>
    <definedName name="mmm">'[5]Gruppen'!$B$43:$G$46</definedName>
    <definedName name="Peter" localSheetId="6">'[18]Teilnehmer'!#REF!</definedName>
    <definedName name="Peter" localSheetId="12">'[16]Teilnehmer'!#REF!</definedName>
    <definedName name="Peter" localSheetId="5">'[18]Teilnehmer'!#REF!</definedName>
    <definedName name="Peter" localSheetId="11">'[16]Teilnehmer'!#REF!</definedName>
    <definedName name="Peter" localSheetId="4">'[18]Teilnehmer'!#REF!</definedName>
    <definedName name="Peter" localSheetId="10">'[16]Teilnehmer'!#REF!</definedName>
    <definedName name="Peter" localSheetId="17">'[13]Teilnehmer'!#REF!</definedName>
    <definedName name="Peter" localSheetId="18">'[12]Teilnehmer'!#REF!</definedName>
    <definedName name="Peter" localSheetId="19">'[11]Teilnehmer'!#REF!</definedName>
    <definedName name="Peter">'[7]Teilnehmer'!#REF!</definedName>
    <definedName name="Teilnehmer" localSheetId="1">'[5]Teilnehmer'!$A$10:$E$95</definedName>
    <definedName name="Teilnehmer" localSheetId="6">'[18]Teilnehmer'!$A$10:$E$93</definedName>
    <definedName name="Teilnehmer" localSheetId="9">'[17]Teilnehmer'!$A$10:$E$103</definedName>
    <definedName name="Teilnehmer" localSheetId="12">'[16]Teilnehmer'!$A$10:$E$267</definedName>
    <definedName name="Teilnehmer" localSheetId="15">'[15]Teilnehmer'!$A$10:$E$207</definedName>
    <definedName name="Teilnehmer" localSheetId="20">'[8]Teilnehmer'!$A$11:$E$94</definedName>
    <definedName name="Teilnehmer" localSheetId="3">'[19]Teilnehmer'!$A$10:$E$95</definedName>
    <definedName name="Teilnehmer" localSheetId="5">'[18]Teilnehmer'!$A$10:$E$93</definedName>
    <definedName name="Teilnehmer" localSheetId="8">'[17]Teilnehmer'!$A$10:$E$103</definedName>
    <definedName name="Teilnehmer" localSheetId="11">'[16]Teilnehmer'!$A$10:$E$267</definedName>
    <definedName name="Teilnehmer" localSheetId="14">'[15]Teilnehmer'!$A$10:$E$207</definedName>
    <definedName name="Teilnehmer">'[1]Teilnehmer'!$A$10:$E$88</definedName>
    <definedName name="x" localSheetId="20">'[9]Gruppen'!#REF!</definedName>
    <definedName name="x">'[2]Gruppen'!#REF!</definedName>
    <definedName name="y" localSheetId="20">'[9]Gruppen'!#REF!</definedName>
    <definedName name="y">'[2]Gruppen'!#REF!</definedName>
  </definedNames>
  <calcPr fullCalcOnLoad="1"/>
</workbook>
</file>

<file path=xl/sharedStrings.xml><?xml version="1.0" encoding="utf-8"?>
<sst xmlns="http://schemas.openxmlformats.org/spreadsheetml/2006/main" count="1909" uniqueCount="85">
  <si>
    <t xml:space="preserve"> Gruppe 1</t>
  </si>
  <si>
    <t>Platz</t>
  </si>
  <si>
    <t xml:space="preserve"> </t>
  </si>
  <si>
    <t>Nr.</t>
  </si>
  <si>
    <t>Name</t>
  </si>
  <si>
    <t>Vorname</t>
  </si>
  <si>
    <t>Bezirk</t>
  </si>
  <si>
    <t>Sä</t>
  </si>
  <si>
    <t>Sp</t>
  </si>
  <si>
    <t>1-4</t>
  </si>
  <si>
    <t>2-3</t>
  </si>
  <si>
    <t>3-1</t>
  </si>
  <si>
    <t>4-2</t>
  </si>
  <si>
    <t>1-2</t>
  </si>
  <si>
    <t>3-4</t>
  </si>
  <si>
    <t>Gruppe 2</t>
  </si>
  <si>
    <t>Gruppe 3</t>
  </si>
  <si>
    <t>Gruppe 4</t>
  </si>
  <si>
    <t>Erg.</t>
  </si>
  <si>
    <t>Viertelfinale</t>
  </si>
  <si>
    <t>Halbfinale</t>
  </si>
  <si>
    <t>Finale</t>
  </si>
  <si>
    <t>1.</t>
  </si>
  <si>
    <t>2.</t>
  </si>
  <si>
    <t>3.</t>
  </si>
  <si>
    <t>StNr.1</t>
  </si>
  <si>
    <t>StNr.2</t>
  </si>
  <si>
    <t>5.</t>
  </si>
  <si>
    <t>-</t>
  </si>
  <si>
    <t>h</t>
  </si>
  <si>
    <t xml:space="preserve">Tisch </t>
  </si>
  <si>
    <t>Halle 2</t>
  </si>
  <si>
    <t>1. Teil</t>
  </si>
  <si>
    <t>Rest 1</t>
  </si>
  <si>
    <t>2. Teil</t>
  </si>
  <si>
    <t>Rest 2</t>
  </si>
  <si>
    <t>3. Teil</t>
  </si>
  <si>
    <t>Teil 4</t>
  </si>
  <si>
    <t>StNr.</t>
  </si>
  <si>
    <t>Westdeutsche  Meisterin</t>
  </si>
  <si>
    <t>Gr.3</t>
  </si>
  <si>
    <t>Gr.4</t>
  </si>
  <si>
    <t>Halle 1</t>
  </si>
  <si>
    <t>Sp.</t>
  </si>
  <si>
    <t xml:space="preserve">  </t>
  </si>
  <si>
    <t>SL</t>
  </si>
  <si>
    <t>Achtelfinale</t>
  </si>
  <si>
    <t>Beste 16</t>
  </si>
  <si>
    <t>9.</t>
  </si>
  <si>
    <t>Westdeutsche  Meisterinnen</t>
  </si>
  <si>
    <t xml:space="preserve"> Tisch </t>
  </si>
  <si>
    <t>Seniorinnen 75</t>
  </si>
  <si>
    <t xml:space="preserve"> Metge</t>
  </si>
  <si>
    <t xml:space="preserve"> Renate</t>
  </si>
  <si>
    <t>OWL</t>
  </si>
  <si>
    <t xml:space="preserve"> Schneider</t>
  </si>
  <si>
    <t xml:space="preserve"> Ruth</t>
  </si>
  <si>
    <t>Dü</t>
  </si>
  <si>
    <t xml:space="preserve"> Isern</t>
  </si>
  <si>
    <t xml:space="preserve"> Regina</t>
  </si>
  <si>
    <t xml:space="preserve"> Tepper</t>
  </si>
  <si>
    <t xml:space="preserve"> Margret</t>
  </si>
  <si>
    <t xml:space="preserve"> Kuhn</t>
  </si>
  <si>
    <t xml:space="preserve"> Heidi</t>
  </si>
  <si>
    <t>MR</t>
  </si>
  <si>
    <t xml:space="preserve"> Ernst</t>
  </si>
  <si>
    <t xml:space="preserve"> Marianne</t>
  </si>
  <si>
    <t xml:space="preserve"> Heinrich</t>
  </si>
  <si>
    <t xml:space="preserve"> Lita Angela</t>
  </si>
  <si>
    <t xml:space="preserve"> Thiem</t>
  </si>
  <si>
    <t xml:space="preserve"> Christel</t>
  </si>
  <si>
    <t xml:space="preserve">   </t>
  </si>
  <si>
    <t>2-4</t>
  </si>
  <si>
    <t>1-5</t>
  </si>
  <si>
    <t>Verband</t>
  </si>
  <si>
    <t>3-5</t>
  </si>
  <si>
    <t>4-5</t>
  </si>
  <si>
    <t>2-5</t>
  </si>
  <si>
    <t>Beste 8</t>
  </si>
  <si>
    <t xml:space="preserve">        </t>
  </si>
  <si>
    <t>Westdeutsche   Meisterinnen</t>
  </si>
  <si>
    <t>Gruppe 5</t>
  </si>
  <si>
    <t>Gruppe 6</t>
  </si>
  <si>
    <t>Gruppe 7</t>
  </si>
  <si>
    <t xml:space="preserve">  Westdeutsche  Meisterinnen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</si>
</sst>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/8"/>
    <numFmt numFmtId="173" formatCode="#\ ?/4"/>
    <numFmt numFmtId="174" formatCode="#\ ?/2"/>
    <numFmt numFmtId="175" formatCode="[$-407]dddd\,\ d\.\ mmmm\ yyyy"/>
    <numFmt numFmtId="176" formatCode="0,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h:mm;@"/>
    <numFmt numFmtId="182" formatCode="d/m/yy;@"/>
    <numFmt numFmtId="183" formatCode="d/m"/>
    <numFmt numFmtId="184" formatCode="d/m/yyyy"/>
    <numFmt numFmtId="185" formatCode="_-* #,##0.00\ [$€]_-;\-* #,##0.00\ [$€]_-;_-* &quot;-&quot;??\ [$€]_-;_-@_-"/>
    <numFmt numFmtId="186" formatCode="dd/mm/yy;@"/>
    <numFmt numFmtId="187" formatCode="[$-F800]dddd\,\ mmmm\ dd\,\ yyyy"/>
    <numFmt numFmtId="188" formatCode="[$-F800]dddd\ \ mmmm\ dd\,\ yyyy"/>
    <numFmt numFmtId="189" formatCode="[$-F800]dddd\,\,\ \ mmmm\ dd\,\ yyyy"/>
    <numFmt numFmtId="190" formatCode="[$-F800]dddd\,\ \ mmmm\ dd\,\ yyyy"/>
    <numFmt numFmtId="191" formatCode="mmm\ yyyy"/>
    <numFmt numFmtId="192" formatCode="dd/mm/yy"/>
    <numFmt numFmtId="193" formatCode="0_ ;[Red]\-0\ "/>
    <numFmt numFmtId="194" formatCode="#,##0_ ;[Red]\-#,##0\ "/>
    <numFmt numFmtId="195" formatCode="_-* #,##0.00\ [$€-1]_-;\-* #,##0.00\ [$€-1]_-;_-* &quot;-&quot;??\ [$€-1]_-"/>
    <numFmt numFmtId="196" formatCode="d/\ mmmm\ yyyy"/>
    <numFmt numFmtId="197" formatCode="#,##0.00\ &quot;DM&quot;"/>
    <numFmt numFmtId="198" formatCode="[$-407]d/\ mmmm\ yyyy;@"/>
    <numFmt numFmtId="199" formatCode="d/m/yy"/>
    <numFmt numFmtId="200" formatCode="d/m;@"/>
    <numFmt numFmtId="201" formatCode="h:mm"/>
    <numFmt numFmtId="202" formatCode="dd/\ mm/yyyy"/>
    <numFmt numFmtId="203" formatCode="yyyy\-mm\-dd"/>
    <numFmt numFmtId="204" formatCode="00000"/>
    <numFmt numFmtId="205" formatCode="[$-407]General"/>
  </numFmts>
  <fonts count="8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8"/>
      <name val="Arial1"/>
      <family val="0"/>
    </font>
    <font>
      <sz val="8"/>
      <color indexed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b/>
      <sz val="7"/>
      <color indexed="12"/>
      <name val="Arial"/>
      <family val="2"/>
    </font>
    <font>
      <b/>
      <sz val="8"/>
      <color indexed="9"/>
      <name val="Arial"/>
      <family val="2"/>
    </font>
    <font>
      <sz val="6"/>
      <color indexed="12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trike/>
      <sz val="10"/>
      <color indexed="10"/>
      <name val="Arial"/>
      <family val="0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26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6.5"/>
      <color indexed="12"/>
      <name val="Arial"/>
      <family val="2"/>
    </font>
    <font>
      <b/>
      <sz val="7"/>
      <color indexed="10"/>
      <name val="Arial"/>
      <family val="2"/>
    </font>
    <font>
      <sz val="16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1" fillId="0" borderId="0" applyNumberFormat="0" applyFill="0" applyBorder="0" applyAlignment="0" applyProtection="0"/>
    <xf numFmtId="14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205" fontId="38" fillId="0" borderId="0">
      <alignment/>
      <protection/>
    </xf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71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49" fontId="8" fillId="20" borderId="12" xfId="0" applyNumberFormat="1" applyFont="1" applyFill="1" applyBorder="1" applyAlignment="1">
      <alignment horizontal="center" vertical="center" wrapText="1"/>
    </xf>
    <xf numFmtId="49" fontId="8" fillId="2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8" fillId="0" borderId="15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8" fillId="0" borderId="18" xfId="0" applyNumberFormat="1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181" fontId="12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1" fontId="1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1" fontId="18" fillId="0" borderId="0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81" fontId="14" fillId="0" borderId="31" xfId="0" applyNumberFormat="1" applyFont="1" applyBorder="1" applyAlignment="1">
      <alignment horizontal="center" vertical="center"/>
    </xf>
    <xf numFmtId="181" fontId="14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/>
    </xf>
    <xf numFmtId="181" fontId="18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4" fillId="24" borderId="14" xfId="0" applyFont="1" applyFill="1" applyBorder="1" applyAlignment="1">
      <alignment vertical="center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>
      <alignment vertical="center"/>
    </xf>
    <xf numFmtId="0" fontId="15" fillId="0" borderId="33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44" fillId="0" borderId="31" xfId="0" applyFont="1" applyBorder="1" applyAlignment="1">
      <alignment horizontal="center" vertical="center"/>
    </xf>
    <xf numFmtId="0" fontId="14" fillId="0" borderId="32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>
      <alignment vertical="center"/>
    </xf>
    <xf numFmtId="0" fontId="44" fillId="0" borderId="32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5" fillId="0" borderId="29" xfId="0" applyFont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4" fontId="12" fillId="0" borderId="25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0" fontId="6" fillId="0" borderId="0" xfId="0" applyNumberFormat="1" applyFont="1" applyAlignment="1">
      <alignment horizontal="center" vertical="center"/>
    </xf>
    <xf numFmtId="0" fontId="42" fillId="0" borderId="0" xfId="0" applyFont="1" applyAlignment="1" quotePrefix="1">
      <alignment horizontal="center" vertical="center"/>
    </xf>
    <xf numFmtId="0" fontId="14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vertical="center"/>
    </xf>
    <xf numFmtId="0" fontId="44" fillId="0" borderId="0" xfId="0" applyFont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/>
    </xf>
    <xf numFmtId="14" fontId="12" fillId="0" borderId="25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81" fontId="18" fillId="0" borderId="31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1" fontId="8" fillId="0" borderId="31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18" fillId="0" borderId="29" xfId="0" applyFont="1" applyBorder="1" applyAlignment="1">
      <alignment vertical="center"/>
    </xf>
    <xf numFmtId="49" fontId="18" fillId="0" borderId="29" xfId="0" applyNumberFormat="1" applyFont="1" applyBorder="1" applyAlignment="1">
      <alignment vertical="center"/>
    </xf>
    <xf numFmtId="0" fontId="18" fillId="0" borderId="29" xfId="0" applyFont="1" applyBorder="1" applyAlignment="1">
      <alignment horizontal="left" vertical="center"/>
    </xf>
    <xf numFmtId="181" fontId="18" fillId="0" borderId="32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/>
    </xf>
    <xf numFmtId="181" fontId="15" fillId="0" borderId="0" xfId="0" applyNumberFormat="1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4" fontId="12" fillId="0" borderId="22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181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/>
    </xf>
    <xf numFmtId="49" fontId="6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181" fontId="51" fillId="0" borderId="0" xfId="0" applyNumberFormat="1" applyFont="1" applyBorder="1" applyAlignment="1">
      <alignment horizontal="center" vertical="center"/>
    </xf>
    <xf numFmtId="181" fontId="51" fillId="0" borderId="31" xfId="0" applyNumberFormat="1" applyFont="1" applyBorder="1" applyAlignment="1">
      <alignment horizontal="center" vertical="center"/>
    </xf>
    <xf numFmtId="0" fontId="0" fillId="25" borderId="0" xfId="0" applyFont="1" applyFill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1" fontId="53" fillId="0" borderId="0" xfId="0" applyNumberFormat="1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31" xfId="0" applyNumberFormat="1" applyFont="1" applyBorder="1" applyAlignment="1">
      <alignment horizontal="center" vertical="center"/>
    </xf>
    <xf numFmtId="1" fontId="54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40" fillId="0" borderId="26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49" fontId="54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vertical="center"/>
    </xf>
    <xf numFmtId="49" fontId="51" fillId="0" borderId="29" xfId="0" applyNumberFormat="1" applyFont="1" applyBorder="1" applyAlignment="1">
      <alignment vertical="center"/>
    </xf>
    <xf numFmtId="0" fontId="51" fillId="0" borderId="29" xfId="0" applyFont="1" applyBorder="1" applyAlignment="1">
      <alignment horizontal="left" vertical="center"/>
    </xf>
    <xf numFmtId="181" fontId="51" fillId="0" borderId="29" xfId="0" applyNumberFormat="1" applyFont="1" applyBorder="1" applyAlignment="1">
      <alignment horizontal="center" vertical="center"/>
    </xf>
    <xf numFmtId="181" fontId="51" fillId="0" borderId="32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6" fillId="0" borderId="28" xfId="0" applyFont="1" applyFill="1" applyBorder="1" applyAlignment="1">
      <alignment horizontal="center" vertical="center"/>
    </xf>
    <xf numFmtId="14" fontId="12" fillId="0" borderId="29" xfId="0" applyNumberFormat="1" applyFont="1" applyBorder="1" applyAlignment="1">
      <alignment horizontal="left" vertical="center"/>
    </xf>
    <xf numFmtId="181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8" fillId="0" borderId="16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 applyProtection="1">
      <alignment horizontal="center" vertical="center"/>
      <protection/>
    </xf>
    <xf numFmtId="1" fontId="18" fillId="0" borderId="15" xfId="0" applyNumberFormat="1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4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6" fillId="0" borderId="14" xfId="0" applyFont="1" applyBorder="1" applyAlignment="1">
      <alignment vertical="center"/>
    </xf>
    <xf numFmtId="0" fontId="56" fillId="0" borderId="14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40" fillId="0" borderId="26" xfId="0" applyFont="1" applyBorder="1" applyAlignment="1" applyProtection="1">
      <alignment horizontal="center" vertical="center"/>
      <protection locked="0"/>
    </xf>
    <xf numFmtId="181" fontId="18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1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181" fontId="18" fillId="0" borderId="22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1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49" fontId="6" fillId="20" borderId="12" xfId="0" applyNumberFormat="1" applyFont="1" applyFill="1" applyBorder="1" applyAlignment="1">
      <alignment horizontal="center" vertical="center" wrapText="1"/>
    </xf>
    <xf numFmtId="49" fontId="6" fillId="20" borderId="13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 wrapText="1"/>
    </xf>
    <xf numFmtId="49" fontId="6" fillId="20" borderId="22" xfId="0" applyNumberFormat="1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 applyProtection="1">
      <alignment horizontal="center" vertical="center"/>
      <protection/>
    </xf>
    <xf numFmtId="1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1" fontId="6" fillId="0" borderId="25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1" fontId="6" fillId="0" borderId="18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49" fontId="6" fillId="20" borderId="18" xfId="0" applyNumberFormat="1" applyFont="1" applyFill="1" applyBorder="1" applyAlignment="1">
      <alignment horizontal="center" vertical="center" wrapText="1"/>
    </xf>
    <xf numFmtId="49" fontId="6" fillId="20" borderId="24" xfId="0" applyNumberFormat="1" applyFont="1" applyFill="1" applyBorder="1" applyAlignment="1">
      <alignment horizontal="center" vertical="center" wrapText="1"/>
    </xf>
    <xf numFmtId="49" fontId="6" fillId="2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/>
      <protection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36" fillId="0" borderId="24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181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0" fontId="18" fillId="0" borderId="22" xfId="0" applyFont="1" applyBorder="1" applyAlignment="1">
      <alignment horizontal="left" vertical="center"/>
    </xf>
    <xf numFmtId="181" fontId="18" fillId="0" borderId="22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36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6" fillId="0" borderId="23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51" fillId="0" borderId="26" xfId="0" applyFont="1" applyFill="1" applyBorder="1" applyAlignment="1">
      <alignment horizontal="right"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right" vertical="center"/>
    </xf>
    <xf numFmtId="181" fontId="8" fillId="0" borderId="29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181" fontId="7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87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14" fillId="0" borderId="14" xfId="0" applyFont="1" applyFill="1" applyBorder="1" applyAlignment="1">
      <alignment vertical="center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/>
      <protection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vertical="center"/>
      <protection/>
    </xf>
    <xf numFmtId="0" fontId="51" fillId="0" borderId="3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vertical="center"/>
      <protection/>
    </xf>
    <xf numFmtId="0" fontId="46" fillId="0" borderId="14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60" fillId="24" borderId="0" xfId="0" applyFont="1" applyFill="1" applyAlignment="1">
      <alignment vertical="center"/>
    </xf>
    <xf numFmtId="0" fontId="41" fillId="0" borderId="0" xfId="0" applyFont="1" applyAlignment="1" applyProtection="1">
      <alignment horizontal="center" vertical="center"/>
      <protection/>
    </xf>
    <xf numFmtId="0" fontId="51" fillId="0" borderId="31" xfId="0" applyFont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vertical="center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37" fillId="0" borderId="29" xfId="0" applyFont="1" applyBorder="1" applyAlignment="1" applyProtection="1">
      <alignment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7" fillId="0" borderId="31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vertical="center"/>
      <protection/>
    </xf>
    <xf numFmtId="0" fontId="57" fillId="0" borderId="33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vertical="center"/>
      <protection/>
    </xf>
    <xf numFmtId="49" fontId="57" fillId="0" borderId="32" xfId="0" applyNumberFormat="1" applyFont="1" applyBorder="1" applyAlignment="1" applyProtection="1">
      <alignment horizontal="center" vertical="center"/>
      <protection/>
    </xf>
    <xf numFmtId="0" fontId="57" fillId="0" borderId="32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left"/>
      <protection/>
    </xf>
    <xf numFmtId="0" fontId="37" fillId="0" borderId="28" xfId="0" applyFont="1" applyBorder="1" applyAlignment="1" applyProtection="1">
      <alignment vertical="center"/>
      <protection/>
    </xf>
    <xf numFmtId="0" fontId="57" fillId="0" borderId="28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187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64" fillId="0" borderId="25" xfId="0" applyFont="1" applyBorder="1" applyAlignment="1">
      <alignment vertical="center"/>
    </xf>
    <xf numFmtId="49" fontId="64" fillId="0" borderId="33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4" fillId="0" borderId="31" xfId="0" applyNumberFormat="1" applyFont="1" applyBorder="1" applyAlignment="1">
      <alignment horizontal="center" vertical="center"/>
    </xf>
    <xf numFmtId="0" fontId="64" fillId="0" borderId="29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66" fillId="0" borderId="0" xfId="0" applyFont="1" applyBorder="1" applyAlignment="1" applyProtection="1">
      <alignment horizontal="center" vertical="center"/>
      <protection/>
    </xf>
    <xf numFmtId="49" fontId="64" fillId="0" borderId="32" xfId="0" applyNumberFormat="1" applyFont="1" applyBorder="1" applyAlignment="1" applyProtection="1">
      <alignment horizontal="center" vertical="center"/>
      <protection/>
    </xf>
    <xf numFmtId="0" fontId="16" fillId="0" borderId="31" xfId="0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67" fillId="0" borderId="0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10" fillId="0" borderId="29" xfId="0" applyFont="1" applyBorder="1" applyAlignment="1">
      <alignment vertical="center"/>
    </xf>
    <xf numFmtId="49" fontId="17" fillId="0" borderId="32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171" fontId="0" fillId="0" borderId="0" xfId="64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49" fontId="68" fillId="0" borderId="32" xfId="0" applyNumberFormat="1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0" fillId="0" borderId="28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70" fillId="0" borderId="14" xfId="0" applyFont="1" applyBorder="1" applyAlignment="1" applyProtection="1">
      <alignment vertical="center"/>
      <protection/>
    </xf>
    <xf numFmtId="0" fontId="71" fillId="0" borderId="14" xfId="0" applyFont="1" applyBorder="1" applyAlignment="1" applyProtection="1">
      <alignment vertical="center"/>
      <protection/>
    </xf>
    <xf numFmtId="0" fontId="60" fillId="0" borderId="2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/>
      <protection/>
    </xf>
    <xf numFmtId="0" fontId="68" fillId="0" borderId="0" xfId="0" applyFont="1" applyAlignment="1">
      <alignment horizontal="center" vertical="center"/>
    </xf>
    <xf numFmtId="0" fontId="65" fillId="0" borderId="0" xfId="0" applyFont="1" applyBorder="1" applyAlignment="1" applyProtection="1">
      <alignment horizontal="center" vertical="center"/>
      <protection/>
    </xf>
    <xf numFmtId="171" fontId="0" fillId="0" borderId="0" xfId="63" applyFont="1" applyAlignment="1">
      <alignment vertical="center"/>
    </xf>
    <xf numFmtId="181" fontId="8" fillId="0" borderId="32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15" fillId="0" borderId="25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181" fontId="7" fillId="0" borderId="29" xfId="0" applyNumberFormat="1" applyFont="1" applyBorder="1" applyAlignment="1">
      <alignment horizontal="center" vertical="center"/>
    </xf>
    <xf numFmtId="181" fontId="18" fillId="0" borderId="0" xfId="0" applyNumberFormat="1" applyFont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81" fontId="18" fillId="0" borderId="29" xfId="0" applyNumberFormat="1" applyFont="1" applyBorder="1" applyAlignme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1" fontId="18" fillId="0" borderId="18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 applyProtection="1">
      <alignment horizontal="center" vertical="center"/>
      <protection/>
    </xf>
    <xf numFmtId="1" fontId="18" fillId="0" borderId="17" xfId="0" applyNumberFormat="1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2" fillId="0" borderId="30" xfId="0" applyFont="1" applyFill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81" fontId="12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81" fontId="18" fillId="0" borderId="31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49" fontId="8" fillId="20" borderId="12" xfId="0" applyNumberFormat="1" applyFont="1" applyFill="1" applyBorder="1" applyAlignment="1">
      <alignment horizontal="center" vertical="center" wrapText="1"/>
    </xf>
    <xf numFmtId="49" fontId="8" fillId="20" borderId="13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1" fontId="8" fillId="0" borderId="0" xfId="0" applyNumberFormat="1" applyFont="1" applyBorder="1" applyAlignment="1">
      <alignment vertical="center"/>
    </xf>
    <xf numFmtId="181" fontId="8" fillId="0" borderId="31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2" fillId="0" borderId="23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40" fillId="0" borderId="26" xfId="0" applyFont="1" applyFill="1" applyBorder="1" applyAlignment="1">
      <alignment horizontal="right" vertical="center"/>
    </xf>
    <xf numFmtId="0" fontId="40" fillId="0" borderId="26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center"/>
      <protection/>
    </xf>
    <xf numFmtId="49" fontId="8" fillId="0" borderId="28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49" fontId="18" fillId="0" borderId="29" xfId="0" applyNumberFormat="1" applyFont="1" applyBorder="1" applyAlignment="1">
      <alignment vertical="center"/>
    </xf>
    <xf numFmtId="0" fontId="18" fillId="0" borderId="29" xfId="0" applyFont="1" applyBorder="1" applyAlignment="1">
      <alignment horizontal="left" vertical="center"/>
    </xf>
    <xf numFmtId="181" fontId="18" fillId="0" borderId="29" xfId="0" applyNumberFormat="1" applyFont="1" applyBorder="1" applyAlignment="1">
      <alignment vertical="center"/>
    </xf>
    <xf numFmtId="181" fontId="18" fillId="0" borderId="32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 applyProtection="1">
      <alignment horizontal="center" vertical="center"/>
      <protection/>
    </xf>
    <xf numFmtId="187" fontId="8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81" fontId="15" fillId="0" borderId="3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76" fillId="0" borderId="26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181" fontId="15" fillId="0" borderId="3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49" fontId="14" fillId="0" borderId="29" xfId="0" applyNumberFormat="1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77" fillId="0" borderId="29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7" fillId="0" borderId="29" xfId="0" applyFont="1" applyBorder="1" applyAlignment="1">
      <alignment horizontal="left" vertical="center"/>
    </xf>
    <xf numFmtId="49" fontId="15" fillId="0" borderId="29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78" fillId="0" borderId="26" xfId="0" applyFont="1" applyFill="1" applyBorder="1" applyAlignment="1">
      <alignment horizontal="left" vertical="center"/>
    </xf>
    <xf numFmtId="0" fontId="75" fillId="0" borderId="29" xfId="0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2" fillId="24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7" fillId="0" borderId="29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4" xfId="0" applyFont="1" applyFill="1" applyBorder="1" applyAlignment="1">
      <alignment horizontal="left" vertical="center"/>
    </xf>
    <xf numFmtId="0" fontId="75" fillId="0" borderId="29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42" fillId="0" borderId="43" xfId="0" applyFont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20" borderId="26" xfId="0" applyNumberFormat="1" applyFont="1" applyFill="1" applyBorder="1" applyAlignment="1">
      <alignment horizontal="center" vertical="center" wrapText="1"/>
    </xf>
    <xf numFmtId="49" fontId="6" fillId="20" borderId="14" xfId="0" applyNumberFormat="1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0" fontId="79" fillId="0" borderId="33" xfId="0" applyFont="1" applyBorder="1" applyAlignment="1">
      <alignment horizontal="left" vertical="center"/>
    </xf>
    <xf numFmtId="0" fontId="79" fillId="0" borderId="32" xfId="0" applyFont="1" applyBorder="1" applyAlignment="1">
      <alignment horizontal="left" vertical="center"/>
    </xf>
    <xf numFmtId="0" fontId="43" fillId="0" borderId="43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80" fillId="0" borderId="33" xfId="0" applyFont="1" applyBorder="1" applyAlignment="1">
      <alignment horizontal="left" vertical="center"/>
    </xf>
    <xf numFmtId="0" fontId="8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9" fontId="8" fillId="20" borderId="26" xfId="0" applyNumberFormat="1" applyFont="1" applyFill="1" applyBorder="1" applyAlignment="1">
      <alignment horizontal="center" vertical="center" wrapText="1"/>
    </xf>
    <xf numFmtId="49" fontId="8" fillId="20" borderId="14" xfId="0" applyNumberFormat="1" applyFont="1" applyFill="1" applyBorder="1" applyAlignment="1">
      <alignment horizontal="center" vertical="center" wrapText="1"/>
    </xf>
    <xf numFmtId="49" fontId="8" fillId="20" borderId="26" xfId="0" applyNumberFormat="1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20" borderId="35" xfId="0" applyFont="1" applyFill="1" applyBorder="1" applyAlignment="1">
      <alignment horizontal="center" vertical="center"/>
    </xf>
    <xf numFmtId="49" fontId="8" fillId="20" borderId="14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9" fontId="18" fillId="2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2" fillId="0" borderId="33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58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49" fontId="18" fillId="20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</cellXfs>
  <cellStyles count="7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atum" xfId="60"/>
    <cellStyle name="Comma" xfId="61"/>
    <cellStyle name="Comma [0]" xfId="62"/>
    <cellStyle name="Dezimal_DAMEN 60_11" xfId="63"/>
    <cellStyle name="Dezimal_DAMEN 65_11" xfId="64"/>
    <cellStyle name="Eingabe" xfId="65"/>
    <cellStyle name="Ergebnis" xfId="66"/>
    <cellStyle name="Erklärender Text" xfId="67"/>
    <cellStyle name="Euro" xfId="68"/>
    <cellStyle name="Excel Built-in Normal" xfId="69"/>
    <cellStyle name="Gut" xfId="70"/>
    <cellStyle name="Hyperlink" xfId="71"/>
    <cellStyle name="Neutral" xfId="72"/>
    <cellStyle name="Notiz" xfId="73"/>
    <cellStyle name="Percent" xfId="74"/>
    <cellStyle name="Schlecht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Zelle überprüfen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4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ERVER\public\2007_Paderborn\Programmheft\Auslosung\DAMEN\DAMEN%207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85_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80_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75_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70_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65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60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55_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50_1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45_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5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40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6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7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4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5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60_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D%2070_8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ERVER\public\2007_Paderborn\Programmheft\Auslosung\DAMEN\DAMEN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Spielb Einzel (2)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  <sheetDataSet>
      <sheetData sheetId="0">
        <row r="10">
          <cell r="A10">
            <v>1</v>
          </cell>
          <cell r="B10">
            <v>5</v>
          </cell>
          <cell r="C10" t="str">
            <v> Diecken von, </v>
          </cell>
          <cell r="D10" t="str">
            <v> Jutta</v>
          </cell>
          <cell r="E10" t="str">
            <v>Ar</v>
          </cell>
        </row>
        <row r="11">
          <cell r="A11">
            <v>2</v>
          </cell>
          <cell r="B11">
            <v>9</v>
          </cell>
          <cell r="C11" t="str">
            <v> Goertz</v>
          </cell>
          <cell r="D11" t="str">
            <v> Dorothea</v>
          </cell>
          <cell r="E11" t="str">
            <v>Dü</v>
          </cell>
        </row>
        <row r="12">
          <cell r="A12">
            <v>3</v>
          </cell>
          <cell r="B12">
            <v>16</v>
          </cell>
          <cell r="C12" t="str">
            <v> Post</v>
          </cell>
          <cell r="D12" t="str">
            <v> Petra</v>
          </cell>
          <cell r="E12" t="str">
            <v>Dü</v>
          </cell>
        </row>
        <row r="13">
          <cell r="A13">
            <v>4</v>
          </cell>
          <cell r="B13">
            <v>4</v>
          </cell>
          <cell r="C13" t="str">
            <v> Busche-Schmidt</v>
          </cell>
          <cell r="D13" t="str">
            <v> Christiane</v>
          </cell>
          <cell r="E13" t="str">
            <v>Ar</v>
          </cell>
        </row>
        <row r="14">
          <cell r="A14">
            <v>5</v>
          </cell>
          <cell r="B14">
            <v>23</v>
          </cell>
          <cell r="C14" t="str">
            <v> Titgens</v>
          </cell>
          <cell r="D14" t="str">
            <v> Trudi</v>
          </cell>
          <cell r="E14" t="str">
            <v>Dü</v>
          </cell>
        </row>
        <row r="15">
          <cell r="A15">
            <v>6</v>
          </cell>
          <cell r="B15">
            <v>14</v>
          </cell>
          <cell r="C15" t="str">
            <v> Mones</v>
          </cell>
          <cell r="D15" t="str">
            <v> Gabi</v>
          </cell>
          <cell r="E15" t="str">
            <v>MR</v>
          </cell>
        </row>
        <row r="16">
          <cell r="A16">
            <v>7</v>
          </cell>
          <cell r="B16">
            <v>24</v>
          </cell>
          <cell r="C16" t="str">
            <v> Werner</v>
          </cell>
          <cell r="D16" t="str">
            <v> Steffi</v>
          </cell>
          <cell r="E16" t="str">
            <v>MR</v>
          </cell>
        </row>
        <row r="17">
          <cell r="A17">
            <v>8</v>
          </cell>
        </row>
        <row r="18">
          <cell r="A18">
            <v>9</v>
          </cell>
          <cell r="B18">
            <v>28</v>
          </cell>
          <cell r="C18" t="str">
            <v> Zilkenat</v>
          </cell>
          <cell r="D18" t="str">
            <v> Beate</v>
          </cell>
          <cell r="E18" t="str">
            <v>Dü</v>
          </cell>
        </row>
        <row r="19">
          <cell r="A19">
            <v>10</v>
          </cell>
          <cell r="B19">
            <v>2</v>
          </cell>
          <cell r="C19" t="str">
            <v> Beltermann</v>
          </cell>
          <cell r="D19" t="str">
            <v> Maria</v>
          </cell>
          <cell r="E19" t="str">
            <v>Dü</v>
          </cell>
        </row>
        <row r="20">
          <cell r="A20">
            <v>11</v>
          </cell>
          <cell r="B20">
            <v>13</v>
          </cell>
          <cell r="C20" t="str">
            <v> Middendorf</v>
          </cell>
          <cell r="D20" t="str">
            <v> Annette</v>
          </cell>
          <cell r="E20" t="str">
            <v>OWL</v>
          </cell>
        </row>
        <row r="21">
          <cell r="A21">
            <v>12</v>
          </cell>
          <cell r="B21">
            <v>6</v>
          </cell>
          <cell r="C21" t="str">
            <v> Elzer</v>
          </cell>
          <cell r="D21" t="str">
            <v> Birgit</v>
          </cell>
          <cell r="E21" t="str">
            <v>MR</v>
          </cell>
        </row>
        <row r="22">
          <cell r="A22">
            <v>13</v>
          </cell>
          <cell r="B22">
            <v>27</v>
          </cell>
          <cell r="C22" t="str">
            <v> Zilch</v>
          </cell>
          <cell r="D22" t="str">
            <v> Gabi</v>
          </cell>
          <cell r="E22" t="str">
            <v>MR</v>
          </cell>
        </row>
        <row r="23">
          <cell r="A23">
            <v>14</v>
          </cell>
          <cell r="B23">
            <v>7</v>
          </cell>
          <cell r="C23" t="str">
            <v> Fetting</v>
          </cell>
          <cell r="D23" t="str">
            <v> Diana</v>
          </cell>
          <cell r="E23" t="str">
            <v>OWL</v>
          </cell>
        </row>
        <row r="24">
          <cell r="A24">
            <v>15</v>
          </cell>
          <cell r="B24">
            <v>3</v>
          </cell>
          <cell r="C24" t="str">
            <v> Bergmann</v>
          </cell>
          <cell r="D24" t="str">
            <v> Heike</v>
          </cell>
          <cell r="E24" t="str">
            <v>Ar</v>
          </cell>
        </row>
        <row r="25">
          <cell r="A25">
            <v>16</v>
          </cell>
          <cell r="C25" t="str">
            <v>---</v>
          </cell>
        </row>
        <row r="26">
          <cell r="A26">
            <v>17</v>
          </cell>
          <cell r="B26">
            <v>26</v>
          </cell>
          <cell r="C26" t="str">
            <v> Wilms</v>
          </cell>
          <cell r="D26" t="str">
            <v> Claudia</v>
          </cell>
          <cell r="E26" t="str">
            <v>Dü</v>
          </cell>
        </row>
        <row r="27">
          <cell r="A27">
            <v>18</v>
          </cell>
          <cell r="B27">
            <v>12</v>
          </cell>
          <cell r="C27" t="str">
            <v> Meyer</v>
          </cell>
          <cell r="D27" t="str">
            <v> Ulrike</v>
          </cell>
          <cell r="E27" t="str">
            <v>Mü</v>
          </cell>
        </row>
        <row r="28">
          <cell r="A28">
            <v>19</v>
          </cell>
          <cell r="B28">
            <v>17</v>
          </cell>
          <cell r="C28" t="str">
            <v> Schimmelpfennig</v>
          </cell>
          <cell r="D28" t="str">
            <v> Annette</v>
          </cell>
          <cell r="E28" t="str">
            <v>MR</v>
          </cell>
        </row>
        <row r="29">
          <cell r="A29">
            <v>20</v>
          </cell>
          <cell r="B29">
            <v>15</v>
          </cell>
          <cell r="C29" t="str">
            <v> Nückel</v>
          </cell>
          <cell r="D29" t="str">
            <v> Ursula</v>
          </cell>
          <cell r="E29" t="str">
            <v>Dü</v>
          </cell>
        </row>
        <row r="30">
          <cell r="A30">
            <v>21</v>
          </cell>
          <cell r="B30">
            <v>18</v>
          </cell>
          <cell r="C30" t="str">
            <v> Schmalstieg</v>
          </cell>
          <cell r="D30" t="str">
            <v> Heike</v>
          </cell>
          <cell r="E30" t="str">
            <v>Ar</v>
          </cell>
        </row>
        <row r="31">
          <cell r="A31">
            <v>22</v>
          </cell>
          <cell r="B31">
            <v>19</v>
          </cell>
          <cell r="C31" t="str">
            <v> Schneider</v>
          </cell>
          <cell r="D31" t="str">
            <v> Nadja</v>
          </cell>
          <cell r="E31" t="str">
            <v>Ar</v>
          </cell>
        </row>
        <row r="32">
          <cell r="A32">
            <v>23</v>
          </cell>
          <cell r="B32">
            <v>20</v>
          </cell>
          <cell r="C32" t="str">
            <v> Seng</v>
          </cell>
          <cell r="D32" t="str">
            <v> Renate</v>
          </cell>
          <cell r="E32" t="str">
            <v>Dü</v>
          </cell>
        </row>
        <row r="33">
          <cell r="A33">
            <v>24</v>
          </cell>
        </row>
        <row r="34">
          <cell r="A34">
            <v>25</v>
          </cell>
          <cell r="B34">
            <v>11</v>
          </cell>
          <cell r="C34" t="str">
            <v> Kruse</v>
          </cell>
          <cell r="D34" t="str">
            <v> Karin</v>
          </cell>
          <cell r="E34" t="str">
            <v>OWL</v>
          </cell>
        </row>
        <row r="35">
          <cell r="A35">
            <v>26</v>
          </cell>
          <cell r="B35">
            <v>22</v>
          </cell>
          <cell r="C35" t="str">
            <v> Stelte</v>
          </cell>
          <cell r="D35" t="str">
            <v> Barbara</v>
          </cell>
          <cell r="E35" t="str">
            <v>Ar</v>
          </cell>
        </row>
        <row r="36">
          <cell r="A36">
            <v>27</v>
          </cell>
          <cell r="B36">
            <v>25</v>
          </cell>
          <cell r="C36" t="str">
            <v> Weustermann</v>
          </cell>
          <cell r="D36" t="str">
            <v> Birgit</v>
          </cell>
          <cell r="E36" t="str">
            <v>Ar</v>
          </cell>
        </row>
        <row r="37">
          <cell r="A37">
            <v>28</v>
          </cell>
          <cell r="B37">
            <v>1</v>
          </cell>
          <cell r="C37" t="str">
            <v> Balfoort</v>
          </cell>
          <cell r="D37" t="str">
            <v> Bettina</v>
          </cell>
          <cell r="E37" t="str">
            <v>Dü</v>
          </cell>
        </row>
        <row r="38">
          <cell r="A38">
            <v>29</v>
          </cell>
          <cell r="B38">
            <v>21</v>
          </cell>
          <cell r="C38" t="str">
            <v> Sesing</v>
          </cell>
          <cell r="D38" t="str">
            <v> Claudia</v>
          </cell>
          <cell r="E38" t="str">
            <v>Dü</v>
          </cell>
        </row>
        <row r="39">
          <cell r="A39">
            <v>30</v>
          </cell>
          <cell r="B39">
            <v>10</v>
          </cell>
          <cell r="C39" t="str">
            <v> Hansper</v>
          </cell>
          <cell r="D39" t="str">
            <v> Michaela</v>
          </cell>
          <cell r="E39" t="str">
            <v>Dü</v>
          </cell>
        </row>
        <row r="40">
          <cell r="A40">
            <v>31</v>
          </cell>
          <cell r="B40">
            <v>8</v>
          </cell>
          <cell r="C40" t="str">
            <v> Focke</v>
          </cell>
          <cell r="D40" t="str">
            <v> Gerlinde</v>
          </cell>
          <cell r="E40" t="str">
            <v>Mü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  <cell r="B45">
            <v>1</v>
          </cell>
          <cell r="C45" t="str">
            <v> Balfoort</v>
          </cell>
          <cell r="D45" t="str">
            <v> Bettina</v>
          </cell>
          <cell r="E45" t="str">
            <v>Dü</v>
          </cell>
        </row>
        <row r="46">
          <cell r="A46">
            <v>37</v>
          </cell>
          <cell r="B46">
            <v>2</v>
          </cell>
          <cell r="C46" t="str">
            <v> Beltermann</v>
          </cell>
          <cell r="D46" t="str">
            <v> Maria</v>
          </cell>
          <cell r="E46" t="str">
            <v>Dü</v>
          </cell>
        </row>
        <row r="47">
          <cell r="A47">
            <v>38</v>
          </cell>
          <cell r="B47">
            <v>3</v>
          </cell>
          <cell r="C47" t="str">
            <v> Bergmann</v>
          </cell>
          <cell r="D47" t="str">
            <v> Heike</v>
          </cell>
          <cell r="E47" t="str">
            <v>Ar</v>
          </cell>
        </row>
        <row r="48">
          <cell r="A48">
            <v>39</v>
          </cell>
          <cell r="B48">
            <v>4</v>
          </cell>
          <cell r="C48" t="str">
            <v> Busche-Schmidt</v>
          </cell>
          <cell r="D48" t="str">
            <v> Christiane</v>
          </cell>
          <cell r="E48" t="str">
            <v>Ar</v>
          </cell>
        </row>
        <row r="49">
          <cell r="A49">
            <v>40</v>
          </cell>
          <cell r="B49">
            <v>5</v>
          </cell>
          <cell r="C49" t="str">
            <v> Diecken von, </v>
          </cell>
          <cell r="D49" t="str">
            <v> Jutta</v>
          </cell>
          <cell r="E49" t="str">
            <v>Ar</v>
          </cell>
        </row>
        <row r="50">
          <cell r="A50">
            <v>41</v>
          </cell>
          <cell r="B50">
            <v>6</v>
          </cell>
          <cell r="C50" t="str">
            <v> Elzer</v>
          </cell>
          <cell r="D50" t="str">
            <v> Birgit</v>
          </cell>
          <cell r="E50" t="str">
            <v>MR</v>
          </cell>
        </row>
        <row r="51">
          <cell r="A51">
            <v>42</v>
          </cell>
          <cell r="B51">
            <v>7</v>
          </cell>
          <cell r="C51" t="str">
            <v> Fetting</v>
          </cell>
          <cell r="D51" t="str">
            <v> Diana</v>
          </cell>
          <cell r="E51" t="str">
            <v>OWL</v>
          </cell>
        </row>
        <row r="52">
          <cell r="A52">
            <v>43</v>
          </cell>
          <cell r="B52">
            <v>8</v>
          </cell>
          <cell r="C52" t="str">
            <v> Focke</v>
          </cell>
          <cell r="D52" t="str">
            <v> Gerlinde</v>
          </cell>
          <cell r="E52" t="str">
            <v>Mü</v>
          </cell>
        </row>
        <row r="53">
          <cell r="A53">
            <v>44</v>
          </cell>
          <cell r="B53">
            <v>9</v>
          </cell>
          <cell r="C53" t="str">
            <v> Goertz</v>
          </cell>
          <cell r="D53" t="str">
            <v> Dorothea</v>
          </cell>
          <cell r="E53" t="str">
            <v>Dü</v>
          </cell>
        </row>
        <row r="54">
          <cell r="A54">
            <v>45</v>
          </cell>
          <cell r="B54">
            <v>10</v>
          </cell>
          <cell r="C54" t="str">
            <v> Hansper</v>
          </cell>
          <cell r="D54" t="str">
            <v> Michaela</v>
          </cell>
          <cell r="E54" t="str">
            <v>Dü</v>
          </cell>
        </row>
        <row r="55">
          <cell r="A55">
            <v>46</v>
          </cell>
          <cell r="B55">
            <v>11</v>
          </cell>
          <cell r="C55" t="str">
            <v> Kruse</v>
          </cell>
          <cell r="D55" t="str">
            <v> Karin</v>
          </cell>
          <cell r="E55" t="str">
            <v>OWL</v>
          </cell>
        </row>
        <row r="56">
          <cell r="A56">
            <v>47</v>
          </cell>
          <cell r="B56">
            <v>12</v>
          </cell>
          <cell r="C56" t="str">
            <v> Meyer</v>
          </cell>
          <cell r="D56" t="str">
            <v> Ulrike</v>
          </cell>
          <cell r="E56" t="str">
            <v>Mü</v>
          </cell>
        </row>
        <row r="57">
          <cell r="A57">
            <v>48</v>
          </cell>
          <cell r="B57">
            <v>13</v>
          </cell>
          <cell r="C57" t="str">
            <v> Middendorf</v>
          </cell>
          <cell r="D57" t="str">
            <v> Annette</v>
          </cell>
          <cell r="E57" t="str">
            <v>OWL</v>
          </cell>
        </row>
        <row r="58">
          <cell r="A58">
            <v>49</v>
          </cell>
          <cell r="B58">
            <v>14</v>
          </cell>
          <cell r="C58" t="str">
            <v> Mones</v>
          </cell>
          <cell r="D58" t="str">
            <v> Gabi</v>
          </cell>
          <cell r="E58" t="str">
            <v>MR</v>
          </cell>
        </row>
        <row r="59">
          <cell r="A59">
            <v>50</v>
          </cell>
          <cell r="B59">
            <v>15</v>
          </cell>
          <cell r="C59" t="str">
            <v> Nückel</v>
          </cell>
          <cell r="D59" t="str">
            <v> Ursula</v>
          </cell>
          <cell r="E59" t="str">
            <v>Dü</v>
          </cell>
        </row>
        <row r="60">
          <cell r="A60">
            <v>51</v>
          </cell>
          <cell r="B60">
            <v>16</v>
          </cell>
          <cell r="C60" t="str">
            <v> Post</v>
          </cell>
          <cell r="D60" t="str">
            <v> Petra</v>
          </cell>
          <cell r="E60" t="str">
            <v>Dü</v>
          </cell>
        </row>
        <row r="61">
          <cell r="A61">
            <v>52</v>
          </cell>
          <cell r="B61">
            <v>17</v>
          </cell>
          <cell r="C61" t="str">
            <v> Schimmelpfennig</v>
          </cell>
          <cell r="D61" t="str">
            <v> Annette</v>
          </cell>
          <cell r="E61" t="str">
            <v>MR</v>
          </cell>
        </row>
        <row r="62">
          <cell r="A62">
            <v>53</v>
          </cell>
          <cell r="B62">
            <v>18</v>
          </cell>
          <cell r="C62" t="str">
            <v> Schmalstieg</v>
          </cell>
          <cell r="D62" t="str">
            <v> Heike</v>
          </cell>
          <cell r="E62" t="str">
            <v>Ar</v>
          </cell>
        </row>
        <row r="63">
          <cell r="A63">
            <v>54</v>
          </cell>
          <cell r="B63">
            <v>19</v>
          </cell>
          <cell r="C63" t="str">
            <v> Schneider</v>
          </cell>
          <cell r="D63" t="str">
            <v> Nadja</v>
          </cell>
          <cell r="E63" t="str">
            <v>Ar</v>
          </cell>
        </row>
        <row r="64">
          <cell r="A64">
            <v>55</v>
          </cell>
          <cell r="B64">
            <v>20</v>
          </cell>
          <cell r="C64" t="str">
            <v> Seng</v>
          </cell>
          <cell r="D64" t="str">
            <v> Renate</v>
          </cell>
          <cell r="E64" t="str">
            <v>Dü</v>
          </cell>
        </row>
        <row r="65">
          <cell r="A65">
            <v>56</v>
          </cell>
          <cell r="B65">
            <v>21</v>
          </cell>
          <cell r="C65" t="str">
            <v> Sesing</v>
          </cell>
          <cell r="D65" t="str">
            <v> Claudia</v>
          </cell>
          <cell r="E65" t="str">
            <v>Dü</v>
          </cell>
        </row>
        <row r="66">
          <cell r="A66">
            <v>57</v>
          </cell>
          <cell r="B66">
            <v>22</v>
          </cell>
          <cell r="C66" t="str">
            <v> Stelte</v>
          </cell>
          <cell r="D66" t="str">
            <v> Barbara</v>
          </cell>
          <cell r="E66" t="str">
            <v>Ar</v>
          </cell>
        </row>
        <row r="67">
          <cell r="A67">
            <v>58</v>
          </cell>
          <cell r="B67">
            <v>23</v>
          </cell>
          <cell r="C67" t="str">
            <v> Titgens</v>
          </cell>
          <cell r="D67" t="str">
            <v> Trudi</v>
          </cell>
          <cell r="E67" t="str">
            <v>Dü</v>
          </cell>
        </row>
        <row r="68">
          <cell r="A68">
            <v>59</v>
          </cell>
          <cell r="B68">
            <v>24</v>
          </cell>
          <cell r="C68" t="str">
            <v> Werner</v>
          </cell>
          <cell r="D68" t="str">
            <v> Steffi</v>
          </cell>
          <cell r="E68" t="str">
            <v>MR</v>
          </cell>
        </row>
        <row r="69">
          <cell r="A69">
            <v>60</v>
          </cell>
          <cell r="B69">
            <v>25</v>
          </cell>
          <cell r="C69" t="str">
            <v> Weustermann</v>
          </cell>
          <cell r="D69" t="str">
            <v> Birgit</v>
          </cell>
          <cell r="E69" t="str">
            <v>Ar</v>
          </cell>
        </row>
        <row r="70">
          <cell r="A70">
            <v>61</v>
          </cell>
          <cell r="B70">
            <v>26</v>
          </cell>
          <cell r="C70" t="str">
            <v> Wilms</v>
          </cell>
          <cell r="D70" t="str">
            <v> Claudia</v>
          </cell>
          <cell r="E70" t="str">
            <v>Dü</v>
          </cell>
        </row>
        <row r="71">
          <cell r="A71">
            <v>62</v>
          </cell>
          <cell r="B71">
            <v>27</v>
          </cell>
          <cell r="C71" t="str">
            <v> Zilch</v>
          </cell>
          <cell r="D71" t="str">
            <v> Gabi</v>
          </cell>
          <cell r="E71" t="str">
            <v>MR</v>
          </cell>
        </row>
        <row r="72">
          <cell r="A72">
            <v>63</v>
          </cell>
          <cell r="B72">
            <v>28</v>
          </cell>
          <cell r="C72" t="str">
            <v> Zilkenat</v>
          </cell>
          <cell r="D72" t="str">
            <v> Beate</v>
          </cell>
          <cell r="E72" t="str">
            <v>Dü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  <cell r="C75" t="str">
            <v> Beine</v>
          </cell>
          <cell r="D75" t="str">
            <v> Sabine</v>
          </cell>
          <cell r="E75" t="str">
            <v>OWL</v>
          </cell>
        </row>
        <row r="76">
          <cell r="A76">
            <v>67</v>
          </cell>
          <cell r="C76" t="str">
            <v> Thiesmann</v>
          </cell>
          <cell r="D76" t="str">
            <v> Franziska</v>
          </cell>
          <cell r="E76" t="str">
            <v>OWL</v>
          </cell>
        </row>
        <row r="77">
          <cell r="A77">
            <v>68</v>
          </cell>
          <cell r="C77" t="str">
            <v> Kraufmann</v>
          </cell>
          <cell r="D77" t="str">
            <v> Birgit</v>
          </cell>
          <cell r="E77" t="str">
            <v>Ar</v>
          </cell>
        </row>
        <row r="78">
          <cell r="A78">
            <v>69</v>
          </cell>
          <cell r="C78" t="str">
            <v> Scherff</v>
          </cell>
          <cell r="D78" t="str">
            <v> Heike</v>
          </cell>
          <cell r="E78" t="str">
            <v>Ar</v>
          </cell>
        </row>
        <row r="79">
          <cell r="A79">
            <v>70</v>
          </cell>
          <cell r="C79" t="str">
            <v> Roth</v>
          </cell>
          <cell r="D79" t="str">
            <v> Gabi</v>
          </cell>
          <cell r="E79" t="str">
            <v>MR</v>
          </cell>
        </row>
        <row r="80">
          <cell r="A80">
            <v>71</v>
          </cell>
          <cell r="C80" t="str">
            <v> Rütten</v>
          </cell>
          <cell r="D80" t="str">
            <v> Anja</v>
          </cell>
          <cell r="E80" t="str">
            <v>Dü</v>
          </cell>
        </row>
        <row r="81">
          <cell r="A81">
            <v>72</v>
          </cell>
          <cell r="C81" t="str">
            <v>Thönnißen</v>
          </cell>
          <cell r="D81" t="str">
            <v> Ute</v>
          </cell>
          <cell r="E81" t="str">
            <v>Dü</v>
          </cell>
        </row>
        <row r="82">
          <cell r="A82">
            <v>73</v>
          </cell>
          <cell r="C82" t="str">
            <v> Orlich</v>
          </cell>
          <cell r="D82" t="str">
            <v> Karin</v>
          </cell>
          <cell r="E82" t="str">
            <v>Dü</v>
          </cell>
        </row>
        <row r="83">
          <cell r="A83">
            <v>74</v>
          </cell>
        </row>
        <row r="84">
          <cell r="A84">
            <v>75</v>
          </cell>
          <cell r="B84" t="str">
            <v>1-2</v>
          </cell>
        </row>
        <row r="85">
          <cell r="A85">
            <v>76</v>
          </cell>
          <cell r="B85" t="str">
            <v>3-4</v>
          </cell>
        </row>
        <row r="86">
          <cell r="A86">
            <v>77</v>
          </cell>
          <cell r="B86" t="str">
            <v>5-8</v>
          </cell>
        </row>
        <row r="87">
          <cell r="A87">
            <v>78</v>
          </cell>
          <cell r="B87" t="str">
            <v>9-16</v>
          </cell>
        </row>
        <row r="88">
          <cell r="A88">
            <v>79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85 - Einzel</v>
          </cell>
        </row>
        <row r="7">
          <cell r="C7">
            <v>44534</v>
          </cell>
        </row>
      </sheetData>
      <sheetData sheetId="2">
        <row r="8">
          <cell r="D8">
            <v>283</v>
          </cell>
          <cell r="E8" t="str">
            <v> Blasberg</v>
          </cell>
          <cell r="F8" t="str">
            <v> Marianne</v>
          </cell>
          <cell r="G8" t="str">
            <v>Dü</v>
          </cell>
        </row>
        <row r="9">
          <cell r="D9">
            <v>285</v>
          </cell>
          <cell r="E9" t="str">
            <v> Isern</v>
          </cell>
          <cell r="F9" t="str">
            <v> Regina</v>
          </cell>
          <cell r="G9" t="str">
            <v>Dü</v>
          </cell>
        </row>
        <row r="10">
          <cell r="D10">
            <v>284</v>
          </cell>
          <cell r="E10" t="str">
            <v> Held - Stille</v>
          </cell>
          <cell r="F10" t="str">
            <v> Margarete</v>
          </cell>
          <cell r="G10" t="str">
            <v>OWL</v>
          </cell>
        </row>
        <row r="11">
          <cell r="D11">
            <v>0</v>
          </cell>
          <cell r="E11" t="str">
            <v>   ---</v>
          </cell>
          <cell r="F11">
            <v>0</v>
          </cell>
          <cell r="G11">
            <v>0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80 - Einzel</v>
          </cell>
        </row>
        <row r="7">
          <cell r="C7">
            <v>44534</v>
          </cell>
        </row>
      </sheetData>
      <sheetData sheetId="2">
        <row r="8">
          <cell r="D8">
            <v>258</v>
          </cell>
          <cell r="E8" t="str">
            <v> Schneider</v>
          </cell>
          <cell r="F8" t="str">
            <v> Ruth</v>
          </cell>
          <cell r="G8" t="str">
            <v>Dü</v>
          </cell>
        </row>
        <row r="9">
          <cell r="D9">
            <v>259</v>
          </cell>
          <cell r="E9" t="str">
            <v> Tepper</v>
          </cell>
          <cell r="F9" t="str">
            <v> Margret</v>
          </cell>
          <cell r="G9" t="str">
            <v>Dü</v>
          </cell>
        </row>
        <row r="10">
          <cell r="D10">
            <v>0</v>
          </cell>
          <cell r="E10" t="str">
            <v>---</v>
          </cell>
          <cell r="F10">
            <v>0</v>
          </cell>
          <cell r="G10">
            <v>0</v>
          </cell>
        </row>
        <row r="11">
          <cell r="D11">
            <v>0</v>
          </cell>
          <cell r="E11" t="str">
            <v>---</v>
          </cell>
          <cell r="F11">
            <v>0</v>
          </cell>
          <cell r="G11">
            <v>0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"/>
      <sheetName val="Grup_Schiri"/>
      <sheetName val="Grup_Schiri (2)"/>
      <sheetName val="Einzel_Zeit"/>
      <sheetName val="Doppel"/>
      <sheetName val="Paarungen-Doppel"/>
      <sheetName val="Doppel_Zeit "/>
      <sheetName val="Grup_Zeit "/>
      <sheetName val="Spielb Doppel"/>
      <sheetName val="Spielb.Gr.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75 - Einzel</v>
          </cell>
        </row>
        <row r="7">
          <cell r="C7">
            <v>44534</v>
          </cell>
        </row>
      </sheetData>
      <sheetData sheetId="2">
        <row r="7">
          <cell r="D7">
            <v>228</v>
          </cell>
          <cell r="E7" t="str">
            <v> Bender</v>
          </cell>
          <cell r="F7" t="str">
            <v> Ursula</v>
          </cell>
          <cell r="G7" t="str">
            <v>MR</v>
          </cell>
        </row>
        <row r="8">
          <cell r="D8">
            <v>229</v>
          </cell>
          <cell r="E8" t="str">
            <v> Dohrenbusch</v>
          </cell>
          <cell r="F8" t="str">
            <v> Reinhilde</v>
          </cell>
          <cell r="G8" t="str">
            <v>Dü</v>
          </cell>
        </row>
        <row r="9">
          <cell r="D9">
            <v>230</v>
          </cell>
          <cell r="E9" t="str">
            <v> Schnütgen</v>
          </cell>
          <cell r="F9" t="str">
            <v> Bärbel</v>
          </cell>
          <cell r="G9" t="str">
            <v>Dü</v>
          </cell>
        </row>
        <row r="10">
          <cell r="D10">
            <v>0</v>
          </cell>
          <cell r="E10" t="str">
            <v> ---</v>
          </cell>
          <cell r="F10">
            <v>0</v>
          </cell>
          <cell r="G10">
            <v>0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</row>
        <row r="21"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Hantke Gr."/>
      <sheetName val="Grup_Schiri"/>
      <sheetName val="Grup_Zeit"/>
      <sheetName val="Erg_ ko-Runde"/>
      <sheetName val="Einzel"/>
      <sheetName val="Spielb Einzel"/>
      <sheetName val="Doppel"/>
      <sheetName val="Paarungen-Doppel"/>
      <sheetName val="Spielb Doppel "/>
      <sheetName val="Einzel_Zeit"/>
      <sheetName val="Doppel_Zeit"/>
      <sheetName val="Spielb.Gr.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6">
          <cell r="A6" t="str">
            <v>Seniorinnen 70 - Einzel</v>
          </cell>
        </row>
      </sheetData>
      <sheetData sheetId="2">
        <row r="9">
          <cell r="D9">
            <v>199</v>
          </cell>
          <cell r="E9" t="str">
            <v> Hußmann</v>
          </cell>
          <cell r="F9" t="str">
            <v> Monika</v>
          </cell>
          <cell r="G9" t="str">
            <v>Dü</v>
          </cell>
        </row>
        <row r="10">
          <cell r="D10">
            <v>196</v>
          </cell>
          <cell r="E10" t="str">
            <v> Falkowski</v>
          </cell>
          <cell r="F10" t="str">
            <v> Annemarie</v>
          </cell>
          <cell r="G10" t="str">
            <v>Dü</v>
          </cell>
        </row>
        <row r="11">
          <cell r="D11">
            <v>200</v>
          </cell>
          <cell r="E11" t="str">
            <v> Lindner</v>
          </cell>
          <cell r="F11" t="str">
            <v> Roswitha</v>
          </cell>
          <cell r="G11" t="str">
            <v>Dü</v>
          </cell>
        </row>
        <row r="12">
          <cell r="D12">
            <v>198</v>
          </cell>
          <cell r="E12" t="str">
            <v> Höltkemeier</v>
          </cell>
          <cell r="F12" t="str">
            <v> Agnes</v>
          </cell>
          <cell r="G12" t="str">
            <v>MR</v>
          </cell>
        </row>
        <row r="13">
          <cell r="D13">
            <v>197</v>
          </cell>
          <cell r="E13" t="str">
            <v> Flothwedel</v>
          </cell>
          <cell r="F13" t="str">
            <v> Monika</v>
          </cell>
          <cell r="G13" t="str">
            <v>Dü</v>
          </cell>
        </row>
        <row r="20">
          <cell r="D20">
            <v>0</v>
          </cell>
          <cell r="E20" t="e">
            <v>#N/A</v>
          </cell>
          <cell r="F20" t="e">
            <v>#N/A</v>
          </cell>
          <cell r="G20" t="e">
            <v>#N/A</v>
          </cell>
        </row>
        <row r="21">
          <cell r="D21">
            <v>0</v>
          </cell>
          <cell r="E21" t="e">
            <v>#N/A</v>
          </cell>
          <cell r="F21" t="e">
            <v>#N/A</v>
          </cell>
          <cell r="G21" t="e">
            <v>#N/A</v>
          </cell>
        </row>
        <row r="22">
          <cell r="D22">
            <v>0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>
            <v>0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>
            <v>0</v>
          </cell>
          <cell r="E24" t="e">
            <v>#N/A</v>
          </cell>
          <cell r="F24" t="e">
            <v>#N/A</v>
          </cell>
          <cell r="G24" t="e">
            <v>#N/A</v>
          </cell>
        </row>
        <row r="29">
          <cell r="D29">
            <v>0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>
            <v>0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>
            <v>0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>
            <v>0</v>
          </cell>
          <cell r="E32" t="e">
            <v>#N/A</v>
          </cell>
          <cell r="F32" t="e">
            <v>#N/A</v>
          </cell>
          <cell r="G32" t="e">
            <v>#N/A</v>
          </cell>
        </row>
        <row r="40">
          <cell r="D40">
            <v>0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D41">
            <v>0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D42">
            <v>0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D43">
            <v>0</v>
          </cell>
          <cell r="E43" t="e">
            <v>#N/A</v>
          </cell>
          <cell r="F43" t="e">
            <v>#N/A</v>
          </cell>
          <cell r="G43" t="e">
            <v>#N/A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65 - Einzel</v>
          </cell>
        </row>
        <row r="6">
          <cell r="A6" t="str">
            <v>  Seniorinnen 65 - Doppel</v>
          </cell>
        </row>
        <row r="7">
          <cell r="C7">
            <v>44534</v>
          </cell>
        </row>
        <row r="10">
          <cell r="A10">
            <v>1</v>
          </cell>
          <cell r="B10">
            <v>162</v>
          </cell>
          <cell r="C10" t="str">
            <v> Kux-Sieberath</v>
          </cell>
          <cell r="D10" t="str">
            <v> Gerda</v>
          </cell>
          <cell r="E10" t="str">
            <v>Dü</v>
          </cell>
        </row>
        <row r="11">
          <cell r="A11">
            <v>2</v>
          </cell>
          <cell r="B11">
            <v>168</v>
          </cell>
          <cell r="C11" t="str">
            <v> Ruthenbeck</v>
          </cell>
          <cell r="D11" t="str">
            <v> Kornelia</v>
          </cell>
          <cell r="E11" t="str">
            <v>Dü</v>
          </cell>
        </row>
        <row r="12">
          <cell r="A12">
            <v>3</v>
          </cell>
          <cell r="B12">
            <v>166</v>
          </cell>
          <cell r="C12" t="str">
            <v> Pigerl</v>
          </cell>
          <cell r="D12" t="str">
            <v> Almut</v>
          </cell>
          <cell r="E12" t="str">
            <v>Dü</v>
          </cell>
        </row>
        <row r="13">
          <cell r="A13">
            <v>4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  <cell r="B18">
            <v>167</v>
          </cell>
          <cell r="C18" t="str">
            <v> Röhr</v>
          </cell>
          <cell r="D18" t="str">
            <v> Cordula</v>
          </cell>
          <cell r="E18" t="str">
            <v>Dü</v>
          </cell>
        </row>
        <row r="19">
          <cell r="A19">
            <v>10</v>
          </cell>
          <cell r="B19">
            <v>165</v>
          </cell>
          <cell r="C19" t="str">
            <v> Otto</v>
          </cell>
          <cell r="D19" t="str">
            <v> Monika</v>
          </cell>
          <cell r="E19" t="str">
            <v>Dü</v>
          </cell>
        </row>
        <row r="20">
          <cell r="A20">
            <v>11</v>
          </cell>
          <cell r="B20">
            <v>159</v>
          </cell>
          <cell r="C20" t="str">
            <v> Bartelt-Ludwig</v>
          </cell>
          <cell r="D20" t="str">
            <v> Rosemarie</v>
          </cell>
          <cell r="E20" t="str">
            <v>MR</v>
          </cell>
        </row>
        <row r="21">
          <cell r="A21">
            <v>12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  <cell r="B25" t="str">
            <v>---</v>
          </cell>
        </row>
        <row r="27">
          <cell r="A27">
            <v>1</v>
          </cell>
          <cell r="B27">
            <v>167</v>
          </cell>
          <cell r="C27" t="str">
            <v> Röhr</v>
          </cell>
          <cell r="D27" t="str">
            <v> Cordula</v>
          </cell>
          <cell r="E27" t="str">
            <v>Dü</v>
          </cell>
        </row>
        <row r="28">
          <cell r="A28">
            <v>2</v>
          </cell>
          <cell r="B28">
            <v>165</v>
          </cell>
          <cell r="C28" t="str">
            <v> Otto</v>
          </cell>
          <cell r="D28" t="str">
            <v> Monika</v>
          </cell>
          <cell r="E28" t="str">
            <v>Dü</v>
          </cell>
        </row>
        <row r="29">
          <cell r="A29">
            <v>3</v>
          </cell>
          <cell r="B29">
            <v>159</v>
          </cell>
          <cell r="C29" t="str">
            <v> Bartelt-Ludwig</v>
          </cell>
          <cell r="D29" t="str">
            <v> Rosemarie</v>
          </cell>
          <cell r="E29" t="str">
            <v>MR</v>
          </cell>
        </row>
        <row r="30">
          <cell r="A30">
            <v>4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</row>
        <row r="36">
          <cell r="B36" t="str">
            <v>Auslosen - oben</v>
          </cell>
        </row>
        <row r="37">
          <cell r="A37">
            <v>10</v>
          </cell>
          <cell r="B37">
            <v>165</v>
          </cell>
          <cell r="C37" t="str">
            <v> Otto</v>
          </cell>
          <cell r="D37" t="str">
            <v> Monika</v>
          </cell>
          <cell r="E37" t="str">
            <v>Dü</v>
          </cell>
        </row>
        <row r="38">
          <cell r="A38">
            <v>11</v>
          </cell>
          <cell r="B38">
            <v>159</v>
          </cell>
          <cell r="C38" t="str">
            <v> Bartelt-Ludwig</v>
          </cell>
          <cell r="D38" t="str">
            <v> Rosemarie</v>
          </cell>
          <cell r="E38" t="str">
            <v>MR</v>
          </cell>
        </row>
        <row r="40">
          <cell r="B40" t="str">
            <v>Auslosen - unten</v>
          </cell>
        </row>
        <row r="41">
          <cell r="A41">
            <v>9</v>
          </cell>
          <cell r="B41">
            <v>167</v>
          </cell>
          <cell r="C41" t="str">
            <v> Röhr</v>
          </cell>
          <cell r="D41" t="str">
            <v> Cordula</v>
          </cell>
          <cell r="E41" t="str">
            <v>Dü</v>
          </cell>
        </row>
        <row r="42">
          <cell r="A42">
            <v>12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</row>
        <row r="51">
          <cell r="A51">
            <v>17</v>
          </cell>
          <cell r="B51">
            <v>163</v>
          </cell>
          <cell r="C51" t="str">
            <v> Müller</v>
          </cell>
          <cell r="D51" t="str">
            <v> Martina</v>
          </cell>
          <cell r="E51" t="str">
            <v>Ar</v>
          </cell>
          <cell r="L51" t="str">
            <v>  Müller ,  Martina  Ar</v>
          </cell>
        </row>
        <row r="52">
          <cell r="A52">
            <v>18</v>
          </cell>
          <cell r="B52">
            <v>161</v>
          </cell>
          <cell r="C52" t="str">
            <v> Heuer</v>
          </cell>
          <cell r="D52" t="str">
            <v> Ulrike</v>
          </cell>
          <cell r="E52" t="str">
            <v>OWL</v>
          </cell>
          <cell r="L52" t="str">
            <v>  Heuer ,  Ulrike  OWL</v>
          </cell>
        </row>
        <row r="53">
          <cell r="A53">
            <v>19</v>
          </cell>
          <cell r="B53">
            <v>160</v>
          </cell>
          <cell r="C53" t="str">
            <v> Cremer</v>
          </cell>
          <cell r="D53" t="str">
            <v> Carmen</v>
          </cell>
          <cell r="E53" t="str">
            <v>MR</v>
          </cell>
          <cell r="L53" t="str">
            <v>  Cremer ,  Carmen  MR</v>
          </cell>
        </row>
        <row r="54">
          <cell r="A54">
            <v>20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</row>
        <row r="55">
          <cell r="A55">
            <v>21</v>
          </cell>
        </row>
        <row r="56">
          <cell r="A56">
            <v>22</v>
          </cell>
        </row>
        <row r="57">
          <cell r="A57">
            <v>23</v>
          </cell>
        </row>
        <row r="58">
          <cell r="A58">
            <v>24</v>
          </cell>
        </row>
        <row r="59">
          <cell r="A59">
            <v>25</v>
          </cell>
          <cell r="B59">
            <v>0</v>
          </cell>
          <cell r="C59" t="str">
            <v>   ---</v>
          </cell>
          <cell r="D59">
            <v>0</v>
          </cell>
          <cell r="E59">
            <v>0</v>
          </cell>
          <cell r="L59" t="str">
            <v>    --- , 0  0</v>
          </cell>
        </row>
        <row r="60">
          <cell r="A60">
            <v>26</v>
          </cell>
          <cell r="B60">
            <v>0</v>
          </cell>
          <cell r="C60" t="str">
            <v>   ---</v>
          </cell>
          <cell r="D60">
            <v>0</v>
          </cell>
          <cell r="E60">
            <v>0</v>
          </cell>
          <cell r="L60" t="str">
            <v>    --- , 0  0</v>
          </cell>
        </row>
        <row r="61">
          <cell r="A61">
            <v>27</v>
          </cell>
          <cell r="B61">
            <v>164</v>
          </cell>
          <cell r="C61" t="str">
            <v> Orlich</v>
          </cell>
          <cell r="D61" t="str">
            <v> Karin</v>
          </cell>
          <cell r="E61" t="str">
            <v>Dü</v>
          </cell>
          <cell r="L61" t="str">
            <v>  Orlich ,  Karin  Dü</v>
          </cell>
        </row>
        <row r="62">
          <cell r="A62">
            <v>28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L62" t="e">
            <v>#N/A</v>
          </cell>
        </row>
        <row r="63">
          <cell r="A63">
            <v>29</v>
          </cell>
        </row>
        <row r="64">
          <cell r="A64">
            <v>30</v>
          </cell>
        </row>
        <row r="65">
          <cell r="A65">
            <v>31</v>
          </cell>
        </row>
        <row r="66">
          <cell r="A66">
            <v>32</v>
          </cell>
        </row>
        <row r="67">
          <cell r="A67">
            <v>33</v>
          </cell>
          <cell r="C67" t="str">
            <v>   ---</v>
          </cell>
        </row>
        <row r="68">
          <cell r="C68" t="str">
            <v>Seniorinnen 65</v>
          </cell>
        </row>
        <row r="69">
          <cell r="A69">
            <v>34</v>
          </cell>
          <cell r="B69">
            <v>162</v>
          </cell>
          <cell r="C69" t="str">
            <v> Kux-Sieberath</v>
          </cell>
          <cell r="D69" t="str">
            <v> Gerda</v>
          </cell>
          <cell r="E69" t="str">
            <v>Dü</v>
          </cell>
        </row>
        <row r="70">
          <cell r="A70">
            <v>35</v>
          </cell>
          <cell r="B70">
            <v>168</v>
          </cell>
          <cell r="C70" t="str">
            <v> Ruthenbeck</v>
          </cell>
          <cell r="D70" t="str">
            <v> Kornelia</v>
          </cell>
          <cell r="E70" t="str">
            <v>Dü</v>
          </cell>
        </row>
        <row r="71">
          <cell r="A71">
            <v>36</v>
          </cell>
          <cell r="B71">
            <v>166</v>
          </cell>
          <cell r="C71" t="str">
            <v> Pigerl</v>
          </cell>
          <cell r="D71" t="str">
            <v> Almut</v>
          </cell>
          <cell r="E71" t="str">
            <v>Dü</v>
          </cell>
        </row>
        <row r="72">
          <cell r="A72">
            <v>37</v>
          </cell>
          <cell r="B72">
            <v>159</v>
          </cell>
          <cell r="C72" t="str">
            <v> Bartelt-Ludwig</v>
          </cell>
          <cell r="D72" t="str">
            <v> Rosemarie</v>
          </cell>
          <cell r="E72" t="str">
            <v>MR</v>
          </cell>
        </row>
        <row r="73">
          <cell r="A73">
            <v>38</v>
          </cell>
          <cell r="B73">
            <v>165</v>
          </cell>
          <cell r="C73" t="str">
            <v> Otto</v>
          </cell>
          <cell r="D73" t="str">
            <v> Monika</v>
          </cell>
          <cell r="E73" t="str">
            <v>Dü</v>
          </cell>
        </row>
        <row r="74">
          <cell r="A74">
            <v>39</v>
          </cell>
          <cell r="B74">
            <v>167</v>
          </cell>
          <cell r="C74" t="str">
            <v> Röhr</v>
          </cell>
          <cell r="D74" t="str">
            <v> Cordula</v>
          </cell>
          <cell r="E74" t="str">
            <v>Dü</v>
          </cell>
        </row>
        <row r="75">
          <cell r="A75">
            <v>40</v>
          </cell>
          <cell r="B75">
            <v>160</v>
          </cell>
          <cell r="C75" t="str">
            <v> Cremer</v>
          </cell>
          <cell r="D75" t="str">
            <v> Carmen</v>
          </cell>
          <cell r="E75" t="str">
            <v>MR</v>
          </cell>
        </row>
        <row r="76">
          <cell r="A76">
            <v>41</v>
          </cell>
          <cell r="B76">
            <v>161</v>
          </cell>
          <cell r="C76" t="str">
            <v> Heuer</v>
          </cell>
          <cell r="D76" t="str">
            <v> Ulrike</v>
          </cell>
          <cell r="E76" t="str">
            <v>OWL</v>
          </cell>
        </row>
        <row r="77">
          <cell r="A77">
            <v>42</v>
          </cell>
          <cell r="B77">
            <v>163</v>
          </cell>
          <cell r="C77" t="str">
            <v> Müller</v>
          </cell>
          <cell r="D77" t="str">
            <v> Martina</v>
          </cell>
          <cell r="E77" t="str">
            <v>Ar</v>
          </cell>
        </row>
        <row r="78">
          <cell r="A78">
            <v>43</v>
          </cell>
          <cell r="B78">
            <v>164</v>
          </cell>
          <cell r="C78" t="str">
            <v> Orlich</v>
          </cell>
          <cell r="D78" t="str">
            <v> Karin</v>
          </cell>
          <cell r="E78" t="str">
            <v>Dü</v>
          </cell>
        </row>
        <row r="79">
          <cell r="A79">
            <v>44</v>
          </cell>
        </row>
        <row r="80">
          <cell r="A80">
            <v>45</v>
          </cell>
        </row>
        <row r="81">
          <cell r="A81">
            <v>46</v>
          </cell>
        </row>
        <row r="82">
          <cell r="A82">
            <v>47</v>
          </cell>
        </row>
        <row r="83">
          <cell r="A83">
            <v>48</v>
          </cell>
        </row>
        <row r="84">
          <cell r="A84">
            <v>49</v>
          </cell>
        </row>
        <row r="85">
          <cell r="A85">
            <v>50</v>
          </cell>
        </row>
        <row r="86">
          <cell r="A86">
            <v>51</v>
          </cell>
        </row>
        <row r="87">
          <cell r="A87">
            <v>52</v>
          </cell>
        </row>
        <row r="89">
          <cell r="A89" t="str">
            <v>ABSAGE :</v>
          </cell>
        </row>
        <row r="92">
          <cell r="A92">
            <v>1</v>
          </cell>
          <cell r="B92">
            <v>162</v>
          </cell>
          <cell r="C92" t="str">
            <v> Kux-Sieberath</v>
          </cell>
          <cell r="D92" t="str">
            <v> Gerda</v>
          </cell>
          <cell r="E92" t="str">
            <v>Dü</v>
          </cell>
        </row>
        <row r="93">
          <cell r="A93">
            <v>2</v>
          </cell>
          <cell r="B93">
            <v>168</v>
          </cell>
          <cell r="C93" t="str">
            <v> Ruthenbeck</v>
          </cell>
          <cell r="D93" t="str">
            <v> Kornelia</v>
          </cell>
          <cell r="E93" t="str">
            <v>Dü</v>
          </cell>
        </row>
        <row r="94">
          <cell r="A94">
            <v>3</v>
          </cell>
          <cell r="B94">
            <v>166</v>
          </cell>
          <cell r="C94" t="str">
            <v> Pigerl</v>
          </cell>
          <cell r="D94" t="str">
            <v> Almut</v>
          </cell>
          <cell r="E94" t="str">
            <v>Dü</v>
          </cell>
        </row>
        <row r="95">
          <cell r="A95">
            <v>4</v>
          </cell>
          <cell r="B95">
            <v>164</v>
          </cell>
          <cell r="C95" t="str">
            <v> Orlich</v>
          </cell>
          <cell r="D95" t="str">
            <v> Karin</v>
          </cell>
          <cell r="E95" t="str">
            <v>Dü</v>
          </cell>
        </row>
        <row r="96">
          <cell r="A96">
            <v>5</v>
          </cell>
          <cell r="B96">
            <v>163</v>
          </cell>
          <cell r="C96" t="str">
            <v> Müller</v>
          </cell>
          <cell r="D96" t="str">
            <v> Martina</v>
          </cell>
          <cell r="E96" t="str">
            <v>Ar</v>
          </cell>
        </row>
        <row r="97">
          <cell r="A97">
            <v>6</v>
          </cell>
        </row>
        <row r="98">
          <cell r="A98">
            <v>7</v>
          </cell>
          <cell r="B98">
            <v>164</v>
          </cell>
          <cell r="C98" t="str">
            <v> Orlich</v>
          </cell>
          <cell r="D98" t="str">
            <v> Karin</v>
          </cell>
          <cell r="E98" t="str">
            <v>Dü</v>
          </cell>
        </row>
        <row r="99">
          <cell r="A99">
            <v>8</v>
          </cell>
        </row>
        <row r="102">
          <cell r="B102">
            <v>169</v>
          </cell>
          <cell r="C102" t="str">
            <v> Stiewe</v>
          </cell>
          <cell r="D102" t="str">
            <v> Anne</v>
          </cell>
          <cell r="E102" t="str">
            <v>Dü</v>
          </cell>
        </row>
        <row r="104">
          <cell r="C104" t="str">
            <v>nach QTTR</v>
          </cell>
        </row>
        <row r="106">
          <cell r="A106">
            <v>1</v>
          </cell>
          <cell r="B106">
            <v>162</v>
          </cell>
          <cell r="C106" t="str">
            <v> Kux-Sieberath</v>
          </cell>
          <cell r="D106" t="str">
            <v> Gerda</v>
          </cell>
          <cell r="E106" t="str">
            <v>Dü</v>
          </cell>
        </row>
        <row r="107">
          <cell r="A107">
            <v>2</v>
          </cell>
          <cell r="B107">
            <v>168</v>
          </cell>
          <cell r="C107" t="str">
            <v> Ruthenbeck</v>
          </cell>
          <cell r="D107" t="str">
            <v> Kornelia</v>
          </cell>
          <cell r="E107" t="str">
            <v>Dü</v>
          </cell>
        </row>
        <row r="108">
          <cell r="A108">
            <v>3</v>
          </cell>
          <cell r="B108">
            <v>166</v>
          </cell>
          <cell r="C108" t="str">
            <v> Pigerl</v>
          </cell>
          <cell r="D108" t="str">
            <v> Almut</v>
          </cell>
          <cell r="E108" t="str">
            <v>Dü</v>
          </cell>
        </row>
        <row r="109">
          <cell r="A109">
            <v>4</v>
          </cell>
          <cell r="B109">
            <v>159</v>
          </cell>
          <cell r="C109" t="str">
            <v> Bartelt-Ludwig</v>
          </cell>
          <cell r="D109" t="str">
            <v> Rosemarie</v>
          </cell>
          <cell r="E109" t="str">
            <v>MR</v>
          </cell>
        </row>
        <row r="110">
          <cell r="A110">
            <v>5</v>
          </cell>
          <cell r="B110">
            <v>165</v>
          </cell>
          <cell r="C110" t="str">
            <v> Otto</v>
          </cell>
          <cell r="D110" t="str">
            <v> Monika</v>
          </cell>
          <cell r="E110" t="str">
            <v>Dü</v>
          </cell>
        </row>
        <row r="111">
          <cell r="A111">
            <v>6</v>
          </cell>
          <cell r="B111">
            <v>169</v>
          </cell>
          <cell r="C111" t="str">
            <v> Stiewe</v>
          </cell>
          <cell r="D111" t="str">
            <v> Anne</v>
          </cell>
          <cell r="E111" t="str">
            <v>Dü</v>
          </cell>
        </row>
        <row r="112">
          <cell r="A112">
            <v>7</v>
          </cell>
          <cell r="B112">
            <v>167</v>
          </cell>
          <cell r="C112" t="str">
            <v> Röhr</v>
          </cell>
          <cell r="D112" t="str">
            <v> Cordula</v>
          </cell>
          <cell r="E112" t="str">
            <v>Dü</v>
          </cell>
        </row>
        <row r="113">
          <cell r="A113">
            <v>8</v>
          </cell>
          <cell r="B113">
            <v>160</v>
          </cell>
          <cell r="C113" t="str">
            <v> Cremer</v>
          </cell>
          <cell r="D113" t="str">
            <v> Carmen</v>
          </cell>
          <cell r="E113" t="str">
            <v>MR</v>
          </cell>
        </row>
        <row r="114">
          <cell r="A114">
            <v>9</v>
          </cell>
          <cell r="B114">
            <v>161</v>
          </cell>
          <cell r="C114" t="str">
            <v> Heuer</v>
          </cell>
          <cell r="D114" t="str">
            <v> Ulrike</v>
          </cell>
          <cell r="E114" t="str">
            <v>OWL</v>
          </cell>
        </row>
        <row r="115">
          <cell r="A115">
            <v>10</v>
          </cell>
          <cell r="B115">
            <v>163</v>
          </cell>
          <cell r="C115" t="str">
            <v> Müller</v>
          </cell>
          <cell r="D115" t="str">
            <v> Martina</v>
          </cell>
          <cell r="E115" t="str">
            <v>Ar</v>
          </cell>
        </row>
        <row r="116">
          <cell r="A116">
            <v>11</v>
          </cell>
          <cell r="B116">
            <v>164</v>
          </cell>
          <cell r="C116" t="str">
            <v> Orlich</v>
          </cell>
          <cell r="D116" t="str">
            <v> Karin</v>
          </cell>
          <cell r="E116" t="str">
            <v>Dü</v>
          </cell>
        </row>
        <row r="117">
          <cell r="A117">
            <v>12</v>
          </cell>
        </row>
        <row r="118">
          <cell r="A118">
            <v>13</v>
          </cell>
        </row>
        <row r="119">
          <cell r="A119">
            <v>14</v>
          </cell>
        </row>
        <row r="120">
          <cell r="A120">
            <v>15</v>
          </cell>
        </row>
        <row r="121">
          <cell r="A121">
            <v>16</v>
          </cell>
        </row>
        <row r="126">
          <cell r="C126" t="str">
            <v>nach ABC und Startnummern</v>
          </cell>
        </row>
        <row r="128">
          <cell r="A128">
            <v>1</v>
          </cell>
          <cell r="B128">
            <v>159</v>
          </cell>
          <cell r="C128" t="str">
            <v> Bartelt-Ludwig</v>
          </cell>
          <cell r="D128" t="str">
            <v> Rosemarie</v>
          </cell>
          <cell r="E128" t="str">
            <v>MR</v>
          </cell>
        </row>
        <row r="129">
          <cell r="A129">
            <v>2</v>
          </cell>
          <cell r="B129">
            <v>160</v>
          </cell>
          <cell r="C129" t="str">
            <v> Cremer</v>
          </cell>
          <cell r="D129" t="str">
            <v> Carmen</v>
          </cell>
          <cell r="E129" t="str">
            <v>MR</v>
          </cell>
        </row>
        <row r="130">
          <cell r="A130">
            <v>3</v>
          </cell>
          <cell r="B130">
            <v>161</v>
          </cell>
          <cell r="C130" t="str">
            <v> Heuer</v>
          </cell>
          <cell r="D130" t="str">
            <v> Ulrike</v>
          </cell>
          <cell r="E130" t="str">
            <v>OWL</v>
          </cell>
        </row>
        <row r="131">
          <cell r="A131">
            <v>4</v>
          </cell>
          <cell r="B131">
            <v>162</v>
          </cell>
          <cell r="C131" t="str">
            <v> Kux-Sieberath</v>
          </cell>
          <cell r="D131" t="str">
            <v> Gerda</v>
          </cell>
          <cell r="E131" t="str">
            <v>Dü</v>
          </cell>
        </row>
        <row r="132">
          <cell r="A132">
            <v>5</v>
          </cell>
          <cell r="B132">
            <v>163</v>
          </cell>
          <cell r="C132" t="str">
            <v> Müller</v>
          </cell>
          <cell r="D132" t="str">
            <v> Martina</v>
          </cell>
          <cell r="E132" t="str">
            <v>Ar</v>
          </cell>
        </row>
        <row r="133">
          <cell r="A133">
            <v>6</v>
          </cell>
          <cell r="B133">
            <v>164</v>
          </cell>
          <cell r="C133" t="str">
            <v> Orlich</v>
          </cell>
          <cell r="D133" t="str">
            <v> Karin</v>
          </cell>
          <cell r="E133" t="str">
            <v>Dü</v>
          </cell>
        </row>
        <row r="134">
          <cell r="A134">
            <v>7</v>
          </cell>
          <cell r="B134">
            <v>165</v>
          </cell>
          <cell r="C134" t="str">
            <v> Otto</v>
          </cell>
          <cell r="D134" t="str">
            <v> Monika</v>
          </cell>
          <cell r="E134" t="str">
            <v>Dü</v>
          </cell>
        </row>
        <row r="135">
          <cell r="A135">
            <v>8</v>
          </cell>
          <cell r="B135">
            <v>166</v>
          </cell>
          <cell r="C135" t="str">
            <v> Pigerl</v>
          </cell>
          <cell r="D135" t="str">
            <v> Almut</v>
          </cell>
          <cell r="E135" t="str">
            <v>Dü</v>
          </cell>
        </row>
        <row r="136">
          <cell r="A136">
            <v>9</v>
          </cell>
          <cell r="B136">
            <v>167</v>
          </cell>
          <cell r="C136" t="str">
            <v> Röhr</v>
          </cell>
          <cell r="D136" t="str">
            <v> Cordula</v>
          </cell>
          <cell r="E136" t="str">
            <v>Dü</v>
          </cell>
        </row>
        <row r="137">
          <cell r="A137">
            <v>10</v>
          </cell>
          <cell r="B137">
            <v>168</v>
          </cell>
          <cell r="C137" t="str">
            <v> Ruthenbeck</v>
          </cell>
          <cell r="D137" t="str">
            <v> Kornelia</v>
          </cell>
          <cell r="E137" t="str">
            <v>Dü</v>
          </cell>
        </row>
        <row r="138">
          <cell r="A138">
            <v>11</v>
          </cell>
          <cell r="B138">
            <v>169</v>
          </cell>
          <cell r="C138" t="str">
            <v> Stiewe</v>
          </cell>
          <cell r="D138" t="str">
            <v> Anne</v>
          </cell>
          <cell r="E138" t="str">
            <v>Dü</v>
          </cell>
        </row>
        <row r="139">
          <cell r="A139">
            <v>12</v>
          </cell>
        </row>
        <row r="140">
          <cell r="A140">
            <v>13</v>
          </cell>
        </row>
        <row r="141">
          <cell r="A141">
            <v>14</v>
          </cell>
        </row>
        <row r="142">
          <cell r="A142">
            <v>15</v>
          </cell>
        </row>
        <row r="143">
          <cell r="A143">
            <v>16</v>
          </cell>
        </row>
        <row r="146">
          <cell r="C146" t="str">
            <v>nach Bezirke</v>
          </cell>
        </row>
        <row r="148">
          <cell r="A148">
            <v>1</v>
          </cell>
          <cell r="C148" t="str">
            <v> Müller</v>
          </cell>
          <cell r="D148" t="str">
            <v> Martina</v>
          </cell>
          <cell r="E148" t="str">
            <v>Ar</v>
          </cell>
        </row>
        <row r="149">
          <cell r="A149">
            <v>2</v>
          </cell>
        </row>
        <row r="150">
          <cell r="A150">
            <v>3</v>
          </cell>
          <cell r="C150" t="str">
            <v> Kux-Sieberath</v>
          </cell>
          <cell r="D150" t="str">
            <v> Gerda</v>
          </cell>
          <cell r="E150" t="str">
            <v>Dü</v>
          </cell>
        </row>
        <row r="151">
          <cell r="A151">
            <v>4</v>
          </cell>
          <cell r="C151" t="str">
            <v> Ruthenbeck</v>
          </cell>
          <cell r="D151" t="str">
            <v> Kornelia</v>
          </cell>
          <cell r="E151" t="str">
            <v>Dü</v>
          </cell>
        </row>
        <row r="152">
          <cell r="A152">
            <v>5</v>
          </cell>
          <cell r="C152" t="str">
            <v> Pigerl</v>
          </cell>
          <cell r="D152" t="str">
            <v> Almut</v>
          </cell>
          <cell r="E152" t="str">
            <v>Dü</v>
          </cell>
        </row>
        <row r="153">
          <cell r="A153">
            <v>6</v>
          </cell>
          <cell r="C153" t="str">
            <v> Otto</v>
          </cell>
          <cell r="D153" t="str">
            <v> Monika</v>
          </cell>
          <cell r="E153" t="str">
            <v>Dü</v>
          </cell>
        </row>
        <row r="154">
          <cell r="A154">
            <v>7</v>
          </cell>
          <cell r="C154" t="str">
            <v> Stiewe</v>
          </cell>
          <cell r="D154" t="str">
            <v> Anne</v>
          </cell>
          <cell r="E154" t="str">
            <v>Dü</v>
          </cell>
        </row>
        <row r="155">
          <cell r="A155">
            <v>8</v>
          </cell>
          <cell r="C155" t="str">
            <v> Röhr</v>
          </cell>
          <cell r="D155" t="str">
            <v> Cordula</v>
          </cell>
          <cell r="E155" t="str">
            <v>Dü</v>
          </cell>
        </row>
        <row r="156">
          <cell r="A156">
            <v>9</v>
          </cell>
          <cell r="C156" t="str">
            <v> Orlich</v>
          </cell>
          <cell r="D156" t="str">
            <v> Karin</v>
          </cell>
          <cell r="E156" t="str">
            <v>Dü</v>
          </cell>
        </row>
        <row r="157">
          <cell r="A157">
            <v>10</v>
          </cell>
        </row>
        <row r="158">
          <cell r="A158">
            <v>11</v>
          </cell>
          <cell r="C158" t="str">
            <v> Bartelt-Ludwig</v>
          </cell>
          <cell r="D158" t="str">
            <v> Rosemarie</v>
          </cell>
          <cell r="E158" t="str">
            <v>MR</v>
          </cell>
        </row>
        <row r="159">
          <cell r="A159">
            <v>12</v>
          </cell>
          <cell r="C159" t="str">
            <v> Cremer</v>
          </cell>
          <cell r="D159" t="str">
            <v> Carmen</v>
          </cell>
          <cell r="E159" t="str">
            <v>MR</v>
          </cell>
        </row>
        <row r="160">
          <cell r="A160">
            <v>13</v>
          </cell>
        </row>
        <row r="161">
          <cell r="A161">
            <v>14</v>
          </cell>
          <cell r="C161" t="str">
            <v> Heuer</v>
          </cell>
          <cell r="D161" t="str">
            <v> Ulrike</v>
          </cell>
          <cell r="E161" t="str">
            <v>OWL</v>
          </cell>
        </row>
        <row r="162">
          <cell r="A162">
            <v>15</v>
          </cell>
          <cell r="C162" t="str">
            <v> Weber </v>
          </cell>
          <cell r="D162" t="str">
            <v> Sabine</v>
          </cell>
          <cell r="E162" t="str">
            <v>OWL</v>
          </cell>
        </row>
        <row r="163">
          <cell r="A163">
            <v>16</v>
          </cell>
        </row>
        <row r="167">
          <cell r="B167" t="str">
            <v>AR</v>
          </cell>
        </row>
        <row r="169">
          <cell r="B169">
            <v>1</v>
          </cell>
          <cell r="C169" t="str">
            <v> Müller</v>
          </cell>
          <cell r="D169" t="str">
            <v> Martina</v>
          </cell>
          <cell r="E169" t="str">
            <v>Ar</v>
          </cell>
        </row>
        <row r="170">
          <cell r="B170">
            <v>2</v>
          </cell>
        </row>
        <row r="171">
          <cell r="B171">
            <v>3</v>
          </cell>
        </row>
        <row r="173">
          <cell r="C173" t="str">
            <v> Dümpelmann</v>
          </cell>
          <cell r="D173" t="str">
            <v> Ilona</v>
          </cell>
          <cell r="E173" t="str">
            <v>Ar</v>
          </cell>
        </row>
        <row r="174">
          <cell r="C174" t="str">
            <v> Merkle</v>
          </cell>
          <cell r="D174" t="str">
            <v> Karin</v>
          </cell>
          <cell r="E174" t="str">
            <v>Ar</v>
          </cell>
        </row>
        <row r="175">
          <cell r="C175" t="str">
            <v> Müller</v>
          </cell>
          <cell r="D175" t="str">
            <v> Martina</v>
          </cell>
          <cell r="E175" t="str">
            <v>Ar</v>
          </cell>
        </row>
        <row r="178">
          <cell r="B178" t="str">
            <v>DÜ</v>
          </cell>
        </row>
        <row r="180">
          <cell r="B180">
            <v>1</v>
          </cell>
          <cell r="C180" t="str">
            <v> Kux-Sieberath</v>
          </cell>
          <cell r="D180" t="str">
            <v> Gerda</v>
          </cell>
          <cell r="E180" t="str">
            <v>Dü</v>
          </cell>
        </row>
        <row r="181">
          <cell r="B181">
            <v>2</v>
          </cell>
          <cell r="C181" t="str">
            <v> Ruthenbeck</v>
          </cell>
          <cell r="D181" t="str">
            <v> Kornelia</v>
          </cell>
          <cell r="E181" t="str">
            <v>Dü</v>
          </cell>
        </row>
        <row r="182">
          <cell r="B182">
            <v>3</v>
          </cell>
          <cell r="C182" t="str">
            <v> Pigerl</v>
          </cell>
          <cell r="D182" t="str">
            <v> Almut</v>
          </cell>
          <cell r="E182" t="str">
            <v>Dü</v>
          </cell>
        </row>
        <row r="183">
          <cell r="B183">
            <v>4</v>
          </cell>
          <cell r="C183" t="str">
            <v> Otto</v>
          </cell>
          <cell r="D183" t="str">
            <v> Monika</v>
          </cell>
          <cell r="E183" t="str">
            <v>Dü</v>
          </cell>
        </row>
        <row r="184">
          <cell r="B184">
            <v>5</v>
          </cell>
          <cell r="C184" t="str">
            <v> Stiewe</v>
          </cell>
          <cell r="D184" t="str">
            <v> Anne</v>
          </cell>
          <cell r="E184" t="str">
            <v>Dü</v>
          </cell>
        </row>
        <row r="185">
          <cell r="B185">
            <v>6</v>
          </cell>
          <cell r="C185" t="str">
            <v> Röhr</v>
          </cell>
          <cell r="D185" t="str">
            <v> Cordula</v>
          </cell>
          <cell r="E185" t="str">
            <v>Dü</v>
          </cell>
        </row>
        <row r="186">
          <cell r="B186">
            <v>7</v>
          </cell>
          <cell r="C186" t="str">
            <v> Orlich</v>
          </cell>
          <cell r="D186" t="str">
            <v> Karin</v>
          </cell>
          <cell r="E186" t="str">
            <v>Dü</v>
          </cell>
        </row>
        <row r="188">
          <cell r="B188" t="str">
            <v>E1</v>
          </cell>
        </row>
        <row r="189">
          <cell r="B189" t="str">
            <v>E2</v>
          </cell>
          <cell r="C189" t="str">
            <v> Witt de</v>
          </cell>
          <cell r="D189" t="str">
            <v> Cornelia</v>
          </cell>
          <cell r="E189" t="str">
            <v>Dü</v>
          </cell>
        </row>
        <row r="190">
          <cell r="C190" t="str">
            <v> Hartmann</v>
          </cell>
          <cell r="D190" t="str">
            <v> Regina </v>
          </cell>
          <cell r="E190" t="str">
            <v>Dü</v>
          </cell>
        </row>
        <row r="191">
          <cell r="C191" t="str">
            <v> Janißen</v>
          </cell>
          <cell r="D191" t="str">
            <v> Monika</v>
          </cell>
          <cell r="E191" t="str">
            <v>Dü</v>
          </cell>
        </row>
        <row r="192">
          <cell r="C192" t="str">
            <v> Krämer</v>
          </cell>
          <cell r="D192" t="str">
            <v> Helga</v>
          </cell>
          <cell r="E192" t="str">
            <v>Dü</v>
          </cell>
        </row>
        <row r="194">
          <cell r="C194" t="str">
            <v> Niezold</v>
          </cell>
          <cell r="D194" t="str">
            <v> Karin</v>
          </cell>
          <cell r="E194" t="str">
            <v>Dü</v>
          </cell>
        </row>
        <row r="195">
          <cell r="C195" t="str">
            <v> Orlich</v>
          </cell>
          <cell r="D195" t="str">
            <v> Karin</v>
          </cell>
          <cell r="E195" t="str">
            <v>Dü</v>
          </cell>
        </row>
        <row r="196">
          <cell r="C196" t="str">
            <v> Otto</v>
          </cell>
          <cell r="D196" t="str">
            <v> Monika</v>
          </cell>
          <cell r="E196" t="str">
            <v>Dü</v>
          </cell>
        </row>
        <row r="197">
          <cell r="C197" t="str">
            <v> Pigerl</v>
          </cell>
          <cell r="D197" t="str">
            <v> Almut</v>
          </cell>
          <cell r="E197" t="str">
            <v>Dü</v>
          </cell>
        </row>
        <row r="198">
          <cell r="C198" t="str">
            <v> Röhr</v>
          </cell>
          <cell r="D198" t="str">
            <v> Cordula</v>
          </cell>
          <cell r="E198" t="str">
            <v>Dü</v>
          </cell>
        </row>
        <row r="199">
          <cell r="C199" t="str">
            <v> Ruthenbeck</v>
          </cell>
          <cell r="D199" t="str">
            <v> Kornelia</v>
          </cell>
          <cell r="E199" t="str">
            <v>Dü</v>
          </cell>
        </row>
        <row r="200">
          <cell r="C200" t="str">
            <v> Stiewe</v>
          </cell>
          <cell r="D200" t="str">
            <v> Anne</v>
          </cell>
          <cell r="E200" t="str">
            <v>Dü</v>
          </cell>
        </row>
        <row r="201">
          <cell r="C201" t="str">
            <v> Titgens</v>
          </cell>
          <cell r="D201" t="str">
            <v> Trudi</v>
          </cell>
          <cell r="E201" t="str">
            <v>Dü</v>
          </cell>
        </row>
        <row r="202">
          <cell r="C202" t="str">
            <v> Witt de</v>
          </cell>
          <cell r="D202" t="str">
            <v> Cornelia</v>
          </cell>
          <cell r="E202" t="str">
            <v>Dü</v>
          </cell>
        </row>
        <row r="205">
          <cell r="B205" t="str">
            <v>MR</v>
          </cell>
        </row>
        <row r="207">
          <cell r="B207">
            <v>1</v>
          </cell>
          <cell r="C207" t="str">
            <v> Bartelt-Ludwig</v>
          </cell>
          <cell r="D207" t="str">
            <v> Rosemarie</v>
          </cell>
          <cell r="E207" t="str">
            <v>MR</v>
          </cell>
        </row>
      </sheetData>
      <sheetData sheetId="2">
        <row r="1">
          <cell r="B1" t="str">
            <v>52. Westdeutsche Senioren - Einzelmeisterschaft </v>
          </cell>
        </row>
        <row r="2">
          <cell r="B2" t="str">
            <v>04. + 05. Dezember  2021  in Hamm</v>
          </cell>
        </row>
        <row r="3">
          <cell r="B3" t="str">
            <v>Seniorinnen 65 - Einzel</v>
          </cell>
        </row>
        <row r="8">
          <cell r="D8">
            <v>162</v>
          </cell>
          <cell r="E8" t="str">
            <v> Kux-Sieberath</v>
          </cell>
          <cell r="F8" t="str">
            <v> Gerda</v>
          </cell>
          <cell r="G8" t="str">
            <v>Dü</v>
          </cell>
        </row>
        <row r="9">
          <cell r="D9">
            <v>167</v>
          </cell>
          <cell r="E9" t="str">
            <v> Röhr</v>
          </cell>
          <cell r="F9" t="str">
            <v> Cordula</v>
          </cell>
          <cell r="G9" t="str">
            <v>Dü</v>
          </cell>
        </row>
        <row r="10">
          <cell r="D10">
            <v>163</v>
          </cell>
          <cell r="E10" t="str">
            <v> Müller</v>
          </cell>
          <cell r="F10" t="str">
            <v> Martina</v>
          </cell>
          <cell r="G10" t="str">
            <v>Ar</v>
          </cell>
        </row>
        <row r="11">
          <cell r="D11">
            <v>0</v>
          </cell>
          <cell r="E11" t="str">
            <v>   ---</v>
          </cell>
          <cell r="F11">
            <v>0</v>
          </cell>
          <cell r="G11">
            <v>0</v>
          </cell>
        </row>
        <row r="15">
          <cell r="D15">
            <v>168</v>
          </cell>
          <cell r="E15" t="str">
            <v> Ruthenbeck</v>
          </cell>
          <cell r="F15" t="str">
            <v> Kornelia</v>
          </cell>
          <cell r="G15" t="str">
            <v>Dü</v>
          </cell>
        </row>
        <row r="16">
          <cell r="D16">
            <v>165</v>
          </cell>
          <cell r="E16" t="str">
            <v> Otto</v>
          </cell>
          <cell r="F16" t="str">
            <v> Monika</v>
          </cell>
          <cell r="G16" t="str">
            <v>Dü</v>
          </cell>
        </row>
        <row r="17">
          <cell r="D17">
            <v>161</v>
          </cell>
          <cell r="E17" t="str">
            <v> Heuer</v>
          </cell>
          <cell r="F17" t="str">
            <v> Ulrike</v>
          </cell>
          <cell r="G17" t="str">
            <v>OWL</v>
          </cell>
        </row>
        <row r="18">
          <cell r="D18">
            <v>0</v>
          </cell>
          <cell r="E18" t="str">
            <v>   ---</v>
          </cell>
          <cell r="F18">
            <v>0</v>
          </cell>
          <cell r="G18">
            <v>0</v>
          </cell>
        </row>
        <row r="22">
          <cell r="D22">
            <v>166</v>
          </cell>
          <cell r="E22" t="str">
            <v> Pigerl</v>
          </cell>
          <cell r="F22" t="str">
            <v> Almut</v>
          </cell>
          <cell r="G22" t="str">
            <v>Dü</v>
          </cell>
        </row>
        <row r="23">
          <cell r="D23">
            <v>159</v>
          </cell>
          <cell r="E23" t="str">
            <v> Bartelt-Ludwig</v>
          </cell>
          <cell r="F23" t="str">
            <v> Rosemarie</v>
          </cell>
          <cell r="G23" t="str">
            <v>MR</v>
          </cell>
        </row>
        <row r="24">
          <cell r="D24">
            <v>160</v>
          </cell>
          <cell r="E24" t="str">
            <v> Cremer</v>
          </cell>
          <cell r="F24" t="str">
            <v> Carmen</v>
          </cell>
          <cell r="G24" t="str">
            <v>MR</v>
          </cell>
        </row>
        <row r="25">
          <cell r="D25">
            <v>164</v>
          </cell>
          <cell r="E25" t="str">
            <v> Orlich</v>
          </cell>
          <cell r="F25" t="str">
            <v> Karin</v>
          </cell>
          <cell r="G25" t="str">
            <v>Dü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</sheetData>
      <sheetData sheetId="4">
        <row r="4">
          <cell r="B4" t="str">
            <v>Halle 1</v>
          </cell>
          <cell r="C4" t="str">
            <v>Tisch</v>
          </cell>
          <cell r="D4">
            <v>30</v>
          </cell>
          <cell r="E4" t="str">
            <v>16:30 h</v>
          </cell>
          <cell r="P4" t="str">
            <v/>
          </cell>
          <cell r="Q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1</v>
          </cell>
          <cell r="C5" t="str">
            <v>Tisch</v>
          </cell>
          <cell r="D5">
            <v>31</v>
          </cell>
          <cell r="E5" t="str">
            <v>16:30 h</v>
          </cell>
          <cell r="P5" t="str">
            <v/>
          </cell>
          <cell r="Q5" t="str">
            <v/>
          </cell>
        </row>
        <row r="6">
          <cell r="B6" t="str">
            <v>Halle 1</v>
          </cell>
          <cell r="C6" t="str">
            <v>Tisch</v>
          </cell>
          <cell r="D6">
            <v>32</v>
          </cell>
          <cell r="E6" t="str">
            <v>16:30 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</v>
          </cell>
          <cell r="D7">
            <v>16</v>
          </cell>
          <cell r="E7" t="str">
            <v>16:30 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</row>
        <row r="8">
          <cell r="B8" t="str">
            <v>Halle 1</v>
          </cell>
          <cell r="C8" t="str">
            <v>Tisch</v>
          </cell>
          <cell r="D8">
            <v>31</v>
          </cell>
          <cell r="E8" t="str">
            <v>17:20 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</v>
          </cell>
          <cell r="D9">
            <v>32</v>
          </cell>
          <cell r="E9" t="str">
            <v>17:20 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</v>
          </cell>
          <cell r="D10">
            <v>31</v>
          </cell>
          <cell r="E10" t="str">
            <v>18:10 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</sheetData>
      <sheetData sheetId="7">
        <row r="5">
          <cell r="B5" t="str">
            <v>Halle 2</v>
          </cell>
          <cell r="C5" t="str">
            <v>Tisch  </v>
          </cell>
          <cell r="D5">
            <v>30</v>
          </cell>
          <cell r="E5" t="str">
            <v>13:00h</v>
          </cell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2</v>
          </cell>
          <cell r="C6" t="str">
            <v>Tisch  </v>
          </cell>
          <cell r="D6">
            <v>31</v>
          </cell>
          <cell r="E6" t="str">
            <v>13:00h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2</v>
          </cell>
          <cell r="C7" t="str">
            <v>Tisch  </v>
          </cell>
          <cell r="D7">
            <v>32</v>
          </cell>
          <cell r="E7" t="str">
            <v>13:00h</v>
          </cell>
          <cell r="P7">
            <v>1</v>
          </cell>
          <cell r="Q7">
            <v>0</v>
          </cell>
          <cell r="Y7" t="str">
            <v>1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 </v>
          </cell>
          <cell r="D8">
            <v>33</v>
          </cell>
          <cell r="E8" t="str">
            <v>13:00h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2</v>
          </cell>
          <cell r="C9" t="str">
            <v>Tisch  </v>
          </cell>
          <cell r="D9">
            <v>31</v>
          </cell>
          <cell r="E9" t="str">
            <v>14:30h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2</v>
          </cell>
          <cell r="C10" t="str">
            <v>Tisch  </v>
          </cell>
          <cell r="D10">
            <v>32</v>
          </cell>
          <cell r="E10" t="str">
            <v>14:30h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2</v>
          </cell>
          <cell r="C11" t="str">
            <v>Tisch  </v>
          </cell>
          <cell r="D11">
            <v>31</v>
          </cell>
          <cell r="E11" t="str">
            <v>15:30h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</sheetData>
      <sheetData sheetId="11">
        <row r="9">
          <cell r="D9">
            <v>44534</v>
          </cell>
          <cell r="H9">
            <v>44534</v>
          </cell>
          <cell r="L9">
            <v>44534</v>
          </cell>
        </row>
      </sheetData>
      <sheetData sheetId="12">
        <row r="7">
          <cell r="D7">
            <v>44534</v>
          </cell>
          <cell r="H7">
            <v>44534</v>
          </cell>
          <cell r="L7">
            <v>44534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60 - Einzel</v>
          </cell>
        </row>
        <row r="6">
          <cell r="A6" t="str">
            <v>Seniorinnen 60 - Doppel</v>
          </cell>
        </row>
        <row r="7">
          <cell r="C7">
            <v>44534</v>
          </cell>
        </row>
        <row r="10">
          <cell r="A10">
            <v>1</v>
          </cell>
          <cell r="B10">
            <v>124</v>
          </cell>
          <cell r="C10" t="str">
            <v> Antonyan</v>
          </cell>
          <cell r="D10" t="str">
            <v> Narine</v>
          </cell>
          <cell r="E10" t="str">
            <v>Ar</v>
          </cell>
        </row>
        <row r="11">
          <cell r="A11">
            <v>2</v>
          </cell>
          <cell r="B11">
            <v>125</v>
          </cell>
          <cell r="C11" t="str">
            <v> Dasberg</v>
          </cell>
          <cell r="D11" t="str">
            <v> Jutta</v>
          </cell>
          <cell r="E11" t="str">
            <v>Mü</v>
          </cell>
        </row>
        <row r="12">
          <cell r="A12">
            <v>3</v>
          </cell>
          <cell r="B12">
            <v>130</v>
          </cell>
          <cell r="C12" t="str">
            <v> Röhle-Gutsche</v>
          </cell>
          <cell r="D12" t="str">
            <v> Antje</v>
          </cell>
          <cell r="E12" t="str">
            <v>Ar</v>
          </cell>
        </row>
        <row r="13">
          <cell r="A13">
            <v>4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  <cell r="B18">
            <v>127</v>
          </cell>
          <cell r="C18" t="str">
            <v> Kruse</v>
          </cell>
          <cell r="D18" t="str">
            <v> Karin</v>
          </cell>
          <cell r="E18" t="str">
            <v>OWL</v>
          </cell>
        </row>
        <row r="19">
          <cell r="A19">
            <v>10</v>
          </cell>
          <cell r="B19">
            <v>134</v>
          </cell>
          <cell r="C19" t="str">
            <v> Zybarth</v>
          </cell>
          <cell r="D19" t="str">
            <v> Angelika</v>
          </cell>
          <cell r="E19" t="str">
            <v>DÜ</v>
          </cell>
        </row>
        <row r="20">
          <cell r="A20">
            <v>11</v>
          </cell>
          <cell r="B20">
            <v>126</v>
          </cell>
          <cell r="C20" t="str">
            <v> Klußmann</v>
          </cell>
          <cell r="D20" t="str">
            <v> Marion</v>
          </cell>
          <cell r="E20" t="str">
            <v>MR</v>
          </cell>
        </row>
        <row r="21">
          <cell r="A21">
            <v>12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  <cell r="B25" t="str">
            <v>---</v>
          </cell>
        </row>
        <row r="27">
          <cell r="A27">
            <v>1</v>
          </cell>
          <cell r="B27">
            <v>127</v>
          </cell>
          <cell r="C27" t="str">
            <v> Kruse</v>
          </cell>
          <cell r="D27" t="str">
            <v> Karin</v>
          </cell>
          <cell r="E27" t="str">
            <v>OWL</v>
          </cell>
        </row>
        <row r="28">
          <cell r="A28">
            <v>2</v>
          </cell>
          <cell r="B28">
            <v>134</v>
          </cell>
          <cell r="C28" t="str">
            <v> Zybarth</v>
          </cell>
          <cell r="D28" t="str">
            <v> Angelika</v>
          </cell>
          <cell r="E28" t="str">
            <v>DÜ</v>
          </cell>
        </row>
        <row r="29">
          <cell r="A29">
            <v>3</v>
          </cell>
          <cell r="B29">
            <v>126</v>
          </cell>
          <cell r="C29" t="str">
            <v> Klußmann</v>
          </cell>
          <cell r="D29" t="str">
            <v> Marion</v>
          </cell>
          <cell r="E29" t="str">
            <v>MR</v>
          </cell>
        </row>
        <row r="30">
          <cell r="A30">
            <v>4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</row>
        <row r="36">
          <cell r="B36" t="str">
            <v>Auslosen - oben</v>
          </cell>
        </row>
        <row r="37">
          <cell r="A37">
            <v>10</v>
          </cell>
          <cell r="B37">
            <v>134</v>
          </cell>
          <cell r="C37" t="str">
            <v> Zybarth</v>
          </cell>
          <cell r="D37" t="str">
            <v> Angelika</v>
          </cell>
          <cell r="E37" t="str">
            <v>DÜ</v>
          </cell>
        </row>
        <row r="38">
          <cell r="A38">
            <v>11</v>
          </cell>
          <cell r="B38">
            <v>126</v>
          </cell>
          <cell r="C38" t="str">
            <v> Klußmann</v>
          </cell>
          <cell r="D38" t="str">
            <v> Marion</v>
          </cell>
          <cell r="E38" t="str">
            <v>MR</v>
          </cell>
        </row>
        <row r="40">
          <cell r="B40" t="str">
            <v>Auslosen - unten</v>
          </cell>
        </row>
        <row r="41">
          <cell r="A41">
            <v>9</v>
          </cell>
          <cell r="B41">
            <v>127</v>
          </cell>
          <cell r="C41" t="str">
            <v> Kruse</v>
          </cell>
          <cell r="D41" t="str">
            <v> Karin</v>
          </cell>
          <cell r="E41" t="str">
            <v>OWL</v>
          </cell>
        </row>
        <row r="42">
          <cell r="A42">
            <v>12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</row>
        <row r="51">
          <cell r="A51">
            <v>17</v>
          </cell>
          <cell r="B51">
            <v>128</v>
          </cell>
          <cell r="C51" t="str">
            <v> Lohest</v>
          </cell>
          <cell r="D51" t="str">
            <v> Marlene</v>
          </cell>
          <cell r="E51" t="str">
            <v>MR</v>
          </cell>
          <cell r="L51" t="str">
            <v>  Lohest ,  Marlene  MR</v>
          </cell>
        </row>
        <row r="52">
          <cell r="A52">
            <v>18</v>
          </cell>
          <cell r="B52">
            <v>131</v>
          </cell>
          <cell r="C52" t="str">
            <v> Stelte</v>
          </cell>
          <cell r="D52" t="str">
            <v> Barbara</v>
          </cell>
          <cell r="E52" t="str">
            <v>Ar</v>
          </cell>
          <cell r="L52" t="str">
            <v>  Stelte ,  Barbara  Ar</v>
          </cell>
        </row>
        <row r="53">
          <cell r="A53">
            <v>19</v>
          </cell>
          <cell r="B53">
            <v>133</v>
          </cell>
          <cell r="C53" t="str">
            <v> Wildrath</v>
          </cell>
          <cell r="D53" t="str">
            <v> Marion</v>
          </cell>
          <cell r="E53" t="str">
            <v>MR</v>
          </cell>
          <cell r="L53" t="str">
            <v>  Wildrath ,  Marion  MR</v>
          </cell>
        </row>
        <row r="54">
          <cell r="A54">
            <v>20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</row>
        <row r="55">
          <cell r="A55">
            <v>21</v>
          </cell>
        </row>
        <row r="56">
          <cell r="A56">
            <v>22</v>
          </cell>
        </row>
        <row r="57">
          <cell r="A57">
            <v>23</v>
          </cell>
        </row>
        <row r="58">
          <cell r="A58">
            <v>24</v>
          </cell>
        </row>
        <row r="59">
          <cell r="A59">
            <v>25</v>
          </cell>
          <cell r="B59">
            <v>0</v>
          </cell>
          <cell r="C59" t="str">
            <v>---</v>
          </cell>
          <cell r="D59">
            <v>0</v>
          </cell>
          <cell r="E59">
            <v>0</v>
          </cell>
          <cell r="L59" t="str">
            <v> --- , 0  0</v>
          </cell>
        </row>
        <row r="60">
          <cell r="A60">
            <v>26</v>
          </cell>
          <cell r="B60">
            <v>129</v>
          </cell>
          <cell r="C60" t="str">
            <v> Ludwig</v>
          </cell>
          <cell r="D60" t="str">
            <v> Veronika</v>
          </cell>
          <cell r="E60" t="str">
            <v>MR</v>
          </cell>
          <cell r="L60" t="str">
            <v>  Ludwig ,  Veronika  MR</v>
          </cell>
        </row>
        <row r="61">
          <cell r="A61">
            <v>27</v>
          </cell>
          <cell r="B61">
            <v>132</v>
          </cell>
          <cell r="C61" t="str">
            <v> Weber</v>
          </cell>
          <cell r="D61" t="str">
            <v> Sabine</v>
          </cell>
          <cell r="E61" t="str">
            <v>OWL</v>
          </cell>
          <cell r="L61" t="str">
            <v>  Weber ,  Sabine  OWL</v>
          </cell>
        </row>
        <row r="62">
          <cell r="A62">
            <v>28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L62" t="e">
            <v>#N/A</v>
          </cell>
        </row>
        <row r="63">
          <cell r="A63">
            <v>29</v>
          </cell>
        </row>
        <row r="64">
          <cell r="A64">
            <v>30</v>
          </cell>
        </row>
        <row r="65">
          <cell r="A65">
            <v>31</v>
          </cell>
        </row>
        <row r="66">
          <cell r="A66">
            <v>32</v>
          </cell>
        </row>
        <row r="67">
          <cell r="A67">
            <v>33</v>
          </cell>
          <cell r="B67" t="str">
            <v>---</v>
          </cell>
        </row>
        <row r="68">
          <cell r="C68" t="str">
            <v>Seniorinnen 60</v>
          </cell>
        </row>
        <row r="69">
          <cell r="A69">
            <v>34</v>
          </cell>
          <cell r="B69">
            <v>124</v>
          </cell>
          <cell r="C69" t="str">
            <v> Antonyan</v>
          </cell>
          <cell r="D69" t="str">
            <v> Narine</v>
          </cell>
          <cell r="E69" t="str">
            <v>Ar</v>
          </cell>
        </row>
        <row r="70">
          <cell r="A70">
            <v>35</v>
          </cell>
          <cell r="B70">
            <v>125</v>
          </cell>
          <cell r="C70" t="str">
            <v> Dasberg</v>
          </cell>
          <cell r="D70" t="str">
            <v> Jutta</v>
          </cell>
          <cell r="E70" t="str">
            <v>Mü</v>
          </cell>
        </row>
        <row r="71">
          <cell r="A71">
            <v>36</v>
          </cell>
          <cell r="B71">
            <v>130</v>
          </cell>
          <cell r="C71" t="str">
            <v> Röhle-Gutsche</v>
          </cell>
          <cell r="D71" t="str">
            <v> Antje</v>
          </cell>
          <cell r="E71" t="str">
            <v>Ar</v>
          </cell>
        </row>
        <row r="72">
          <cell r="A72">
            <v>37</v>
          </cell>
          <cell r="B72">
            <v>126</v>
          </cell>
          <cell r="C72" t="str">
            <v> Klußmann</v>
          </cell>
          <cell r="D72" t="str">
            <v> Marion</v>
          </cell>
          <cell r="E72" t="str">
            <v>MR</v>
          </cell>
        </row>
        <row r="73">
          <cell r="A73">
            <v>38</v>
          </cell>
          <cell r="B73">
            <v>134</v>
          </cell>
          <cell r="C73" t="str">
            <v> Zybarth</v>
          </cell>
          <cell r="D73" t="str">
            <v> Angelika</v>
          </cell>
          <cell r="E73" t="str">
            <v>DÜ</v>
          </cell>
        </row>
        <row r="74">
          <cell r="A74">
            <v>39</v>
          </cell>
          <cell r="B74">
            <v>127</v>
          </cell>
          <cell r="C74" t="str">
            <v> Kruse</v>
          </cell>
          <cell r="D74" t="str">
            <v> Karin</v>
          </cell>
          <cell r="E74" t="str">
            <v>OWL</v>
          </cell>
        </row>
        <row r="75">
          <cell r="A75">
            <v>40</v>
          </cell>
          <cell r="B75">
            <v>129</v>
          </cell>
          <cell r="C75" t="str">
            <v> Ludwig</v>
          </cell>
          <cell r="D75" t="str">
            <v> Veronika</v>
          </cell>
          <cell r="E75" t="str">
            <v>MR</v>
          </cell>
        </row>
        <row r="76">
          <cell r="A76">
            <v>41</v>
          </cell>
          <cell r="B76">
            <v>131</v>
          </cell>
          <cell r="C76" t="str">
            <v> Stelte</v>
          </cell>
          <cell r="D76" t="str">
            <v> Barbara</v>
          </cell>
          <cell r="E76" t="str">
            <v>Ar</v>
          </cell>
        </row>
        <row r="77">
          <cell r="A77">
            <v>42</v>
          </cell>
          <cell r="B77">
            <v>128</v>
          </cell>
          <cell r="C77" t="str">
            <v> Lohest</v>
          </cell>
          <cell r="D77" t="str">
            <v> Marlene</v>
          </cell>
          <cell r="E77" t="str">
            <v>MR</v>
          </cell>
        </row>
        <row r="78">
          <cell r="A78">
            <v>43</v>
          </cell>
          <cell r="B78">
            <v>132</v>
          </cell>
          <cell r="C78" t="str">
            <v> Weber</v>
          </cell>
          <cell r="D78" t="str">
            <v> Sabine</v>
          </cell>
          <cell r="E78" t="str">
            <v>OWL</v>
          </cell>
        </row>
        <row r="79">
          <cell r="A79">
            <v>44</v>
          </cell>
          <cell r="B79">
            <v>133</v>
          </cell>
          <cell r="C79" t="str">
            <v> Wildrath</v>
          </cell>
          <cell r="D79" t="str">
            <v> Marion</v>
          </cell>
          <cell r="E79" t="str">
            <v>MR</v>
          </cell>
        </row>
        <row r="80">
          <cell r="A80">
            <v>45</v>
          </cell>
        </row>
        <row r="81">
          <cell r="A81">
            <v>66</v>
          </cell>
          <cell r="C81" t="str">
            <v>---</v>
          </cell>
        </row>
        <row r="87">
          <cell r="E87" t="str">
            <v>   </v>
          </cell>
        </row>
        <row r="91">
          <cell r="A91" t="str">
            <v>ABSAGE :</v>
          </cell>
        </row>
        <row r="93">
          <cell r="C93" t="str">
            <v>Name </v>
          </cell>
          <cell r="E93" t="str">
            <v>Bez.</v>
          </cell>
        </row>
        <row r="96">
          <cell r="A96">
            <v>1</v>
          </cell>
          <cell r="C96" t="str">
            <v> Antonyan</v>
          </cell>
          <cell r="D96" t="str">
            <v> Narine</v>
          </cell>
          <cell r="E96" t="str">
            <v>Ar</v>
          </cell>
        </row>
        <row r="97">
          <cell r="A97">
            <v>2</v>
          </cell>
        </row>
        <row r="98">
          <cell r="A98">
            <v>3</v>
          </cell>
          <cell r="C98" t="str">
            <v> Röhle-Gutsche</v>
          </cell>
          <cell r="D98" t="str">
            <v> Antje</v>
          </cell>
          <cell r="E98" t="str">
            <v>Ar</v>
          </cell>
        </row>
        <row r="99">
          <cell r="A99">
            <v>4</v>
          </cell>
          <cell r="C99" t="str">
            <v> Klußmann</v>
          </cell>
          <cell r="D99" t="str">
            <v> Marion</v>
          </cell>
          <cell r="E99" t="str">
            <v>MR</v>
          </cell>
        </row>
        <row r="100">
          <cell r="A100">
            <v>5</v>
          </cell>
          <cell r="C100" t="str">
            <v> Lohest</v>
          </cell>
          <cell r="D100" t="str">
            <v> Marlene</v>
          </cell>
          <cell r="E100" t="str">
            <v>MR</v>
          </cell>
        </row>
        <row r="101">
          <cell r="A101">
            <v>6</v>
          </cell>
          <cell r="C101" t="str">
            <v> Kruse</v>
          </cell>
          <cell r="D101" t="str">
            <v> Karin</v>
          </cell>
          <cell r="E101" t="str">
            <v>OWL</v>
          </cell>
        </row>
        <row r="102">
          <cell r="A102">
            <v>7</v>
          </cell>
        </row>
        <row r="103">
          <cell r="A103">
            <v>8</v>
          </cell>
          <cell r="C103" t="str">
            <v> Stelte</v>
          </cell>
          <cell r="D103" t="str">
            <v> Barbara</v>
          </cell>
          <cell r="E103" t="str">
            <v>Ar</v>
          </cell>
        </row>
        <row r="108">
          <cell r="D108" t="str">
            <v>nach QTTR</v>
          </cell>
        </row>
        <row r="110">
          <cell r="B110">
            <v>124</v>
          </cell>
          <cell r="C110" t="str">
            <v> Antonyan</v>
          </cell>
          <cell r="D110" t="str">
            <v> Narine</v>
          </cell>
          <cell r="E110" t="str">
            <v>Ar</v>
          </cell>
        </row>
        <row r="111">
          <cell r="B111">
            <v>125</v>
          </cell>
          <cell r="C111" t="str">
            <v> Dasberg</v>
          </cell>
          <cell r="D111" t="str">
            <v> Jutta</v>
          </cell>
          <cell r="E111" t="str">
            <v>Mü</v>
          </cell>
        </row>
        <row r="112">
          <cell r="B112">
            <v>130</v>
          </cell>
          <cell r="C112" t="str">
            <v> Röhle-Gutsche</v>
          </cell>
          <cell r="D112" t="str">
            <v> Antje</v>
          </cell>
          <cell r="E112" t="str">
            <v>Ar</v>
          </cell>
        </row>
        <row r="113">
          <cell r="B113">
            <v>126</v>
          </cell>
          <cell r="C113" t="str">
            <v> Klußmann</v>
          </cell>
          <cell r="D113" t="str">
            <v> Marion</v>
          </cell>
          <cell r="E113" t="str">
            <v>MR</v>
          </cell>
        </row>
        <row r="114">
          <cell r="B114">
            <v>134</v>
          </cell>
          <cell r="C114" t="str">
            <v> Zybarth</v>
          </cell>
          <cell r="D114" t="str">
            <v> Angelika</v>
          </cell>
          <cell r="E114" t="str">
            <v>DÜ</v>
          </cell>
        </row>
        <row r="115">
          <cell r="B115">
            <v>127</v>
          </cell>
          <cell r="C115" t="str">
            <v> Kruse</v>
          </cell>
          <cell r="D115" t="str">
            <v> Karin</v>
          </cell>
          <cell r="E115" t="str">
            <v>OWL</v>
          </cell>
        </row>
        <row r="116">
          <cell r="B116">
            <v>129</v>
          </cell>
          <cell r="C116" t="str">
            <v> Ludwig</v>
          </cell>
          <cell r="D116" t="str">
            <v> Veronika</v>
          </cell>
          <cell r="E116" t="str">
            <v>MR</v>
          </cell>
        </row>
        <row r="117">
          <cell r="B117">
            <v>131</v>
          </cell>
          <cell r="C117" t="str">
            <v> Stelte</v>
          </cell>
          <cell r="D117" t="str">
            <v> Barbara</v>
          </cell>
          <cell r="E117" t="str">
            <v>Ar</v>
          </cell>
        </row>
        <row r="118">
          <cell r="B118">
            <v>128</v>
          </cell>
          <cell r="C118" t="str">
            <v> Lohest</v>
          </cell>
          <cell r="D118" t="str">
            <v> Marlene</v>
          </cell>
          <cell r="E118" t="str">
            <v>MR</v>
          </cell>
        </row>
        <row r="119">
          <cell r="B119">
            <v>132</v>
          </cell>
          <cell r="C119" t="str">
            <v> Weber</v>
          </cell>
          <cell r="D119" t="str">
            <v> Sabine</v>
          </cell>
          <cell r="E119" t="str">
            <v>OWL</v>
          </cell>
        </row>
        <row r="120">
          <cell r="B120">
            <v>133</v>
          </cell>
          <cell r="C120" t="str">
            <v> Wildrath</v>
          </cell>
          <cell r="D120" t="str">
            <v> Marion</v>
          </cell>
          <cell r="E120" t="str">
            <v>MR</v>
          </cell>
        </row>
        <row r="125">
          <cell r="D125" t="str">
            <v>nach ABC und Startnummer</v>
          </cell>
        </row>
        <row r="128">
          <cell r="B128">
            <v>124</v>
          </cell>
          <cell r="C128" t="str">
            <v> Antonyan</v>
          </cell>
          <cell r="D128" t="str">
            <v> Narine</v>
          </cell>
          <cell r="E128" t="str">
            <v>Ar</v>
          </cell>
        </row>
        <row r="129">
          <cell r="B129">
            <v>125</v>
          </cell>
          <cell r="C129" t="str">
            <v> Dasberg</v>
          </cell>
          <cell r="D129" t="str">
            <v> Jutta</v>
          </cell>
          <cell r="E129" t="str">
            <v>Mü</v>
          </cell>
        </row>
        <row r="130">
          <cell r="B130">
            <v>126</v>
          </cell>
          <cell r="C130" t="str">
            <v> Klußmann</v>
          </cell>
          <cell r="D130" t="str">
            <v> Marion</v>
          </cell>
          <cell r="E130" t="str">
            <v>MR</v>
          </cell>
        </row>
        <row r="131">
          <cell r="B131">
            <v>127</v>
          </cell>
          <cell r="C131" t="str">
            <v> Kruse</v>
          </cell>
          <cell r="D131" t="str">
            <v> Karin</v>
          </cell>
          <cell r="E131" t="str">
            <v>OWL</v>
          </cell>
        </row>
        <row r="132">
          <cell r="B132">
            <v>128</v>
          </cell>
          <cell r="C132" t="str">
            <v> Lohest</v>
          </cell>
          <cell r="D132" t="str">
            <v> Marlene</v>
          </cell>
          <cell r="E132" t="str">
            <v>MR</v>
          </cell>
        </row>
        <row r="133">
          <cell r="B133">
            <v>129</v>
          </cell>
          <cell r="C133" t="str">
            <v> Ludwig</v>
          </cell>
          <cell r="D133" t="str">
            <v> Veronika</v>
          </cell>
          <cell r="E133" t="str">
            <v>MR</v>
          </cell>
        </row>
        <row r="134">
          <cell r="B134">
            <v>130</v>
          </cell>
          <cell r="C134" t="str">
            <v> Röhle-Gutsche</v>
          </cell>
          <cell r="D134" t="str">
            <v> Antje</v>
          </cell>
          <cell r="E134" t="str">
            <v>Ar</v>
          </cell>
        </row>
        <row r="135">
          <cell r="B135">
            <v>131</v>
          </cell>
          <cell r="C135" t="str">
            <v> Stelte</v>
          </cell>
          <cell r="D135" t="str">
            <v> Barbara</v>
          </cell>
          <cell r="E135" t="str">
            <v>Ar</v>
          </cell>
        </row>
        <row r="136">
          <cell r="B136">
            <v>132</v>
          </cell>
          <cell r="C136" t="str">
            <v> Weber</v>
          </cell>
          <cell r="D136" t="str">
            <v> Sabine</v>
          </cell>
          <cell r="E136" t="str">
            <v>OWL</v>
          </cell>
        </row>
        <row r="137">
          <cell r="B137">
            <v>133</v>
          </cell>
          <cell r="C137" t="str">
            <v> Wildrath</v>
          </cell>
          <cell r="D137" t="str">
            <v> Marion</v>
          </cell>
          <cell r="E137" t="str">
            <v>MR</v>
          </cell>
        </row>
        <row r="138">
          <cell r="B138">
            <v>134</v>
          </cell>
          <cell r="C138" t="str">
            <v> Zybarth</v>
          </cell>
          <cell r="D138" t="str">
            <v> Angelika</v>
          </cell>
          <cell r="E138" t="str">
            <v>DÜ</v>
          </cell>
        </row>
        <row r="140">
          <cell r="D140" t="str">
            <v>nach ABC</v>
          </cell>
        </row>
        <row r="142">
          <cell r="C142" t="str">
            <v> Antonyan</v>
          </cell>
          <cell r="D142" t="str">
            <v> Narine</v>
          </cell>
          <cell r="E142" t="str">
            <v>Ar</v>
          </cell>
        </row>
        <row r="143">
          <cell r="C143" t="str">
            <v> Dasberg</v>
          </cell>
          <cell r="D143" t="str">
            <v> Jutta</v>
          </cell>
          <cell r="E143" t="str">
            <v>Mü</v>
          </cell>
        </row>
        <row r="144">
          <cell r="C144" t="str">
            <v> Klußmann</v>
          </cell>
          <cell r="D144" t="str">
            <v> Marion</v>
          </cell>
          <cell r="E144" t="str">
            <v>MR</v>
          </cell>
        </row>
        <row r="145">
          <cell r="C145" t="str">
            <v> Kruse</v>
          </cell>
          <cell r="D145" t="str">
            <v> Karin</v>
          </cell>
          <cell r="E145" t="str">
            <v>OWL</v>
          </cell>
        </row>
        <row r="146">
          <cell r="C146" t="str">
            <v> Lohest</v>
          </cell>
          <cell r="D146" t="str">
            <v> Marlene</v>
          </cell>
          <cell r="E146" t="str">
            <v>MR</v>
          </cell>
        </row>
        <row r="147">
          <cell r="C147" t="str">
            <v> Ludwig</v>
          </cell>
          <cell r="D147" t="str">
            <v> Veronika</v>
          </cell>
          <cell r="E147" t="str">
            <v>MR</v>
          </cell>
        </row>
        <row r="148">
          <cell r="C148" t="str">
            <v> Röhle-Gutsche</v>
          </cell>
          <cell r="D148" t="str">
            <v> Antje</v>
          </cell>
          <cell r="E148" t="str">
            <v>Ar</v>
          </cell>
        </row>
        <row r="149">
          <cell r="C149" t="str">
            <v> Schmalstieg</v>
          </cell>
          <cell r="D149" t="str">
            <v> Heike</v>
          </cell>
          <cell r="E149" t="str">
            <v>Ar</v>
          </cell>
        </row>
        <row r="150">
          <cell r="C150" t="str">
            <v> Stelte</v>
          </cell>
          <cell r="D150" t="str">
            <v> Barbara</v>
          </cell>
          <cell r="E150" t="str">
            <v>Ar</v>
          </cell>
        </row>
        <row r="151">
          <cell r="C151" t="str">
            <v> Weber</v>
          </cell>
          <cell r="D151" t="str">
            <v> Sabine</v>
          </cell>
          <cell r="E151" t="str">
            <v>OWL</v>
          </cell>
        </row>
        <row r="152">
          <cell r="C152" t="str">
            <v> Wildrath</v>
          </cell>
          <cell r="D152" t="str">
            <v> Marion</v>
          </cell>
          <cell r="E152" t="str">
            <v>MR</v>
          </cell>
        </row>
        <row r="153">
          <cell r="C153" t="str">
            <v> Zybarth</v>
          </cell>
          <cell r="D153" t="str">
            <v> Angelika</v>
          </cell>
          <cell r="E153" t="str">
            <v>DÜ</v>
          </cell>
        </row>
        <row r="155">
          <cell r="D155" t="str">
            <v>nach Bezirke</v>
          </cell>
        </row>
        <row r="157">
          <cell r="C157" t="str">
            <v> Antonyan</v>
          </cell>
          <cell r="D157" t="str">
            <v> Narine</v>
          </cell>
          <cell r="E157" t="str">
            <v>Ar</v>
          </cell>
        </row>
        <row r="158">
          <cell r="C158" t="str">
            <v> Schmalstieg</v>
          </cell>
          <cell r="D158" t="str">
            <v> Heike</v>
          </cell>
          <cell r="E158" t="str">
            <v>Ar</v>
          </cell>
        </row>
        <row r="159">
          <cell r="C159" t="str">
            <v> Röhle-Gutsche</v>
          </cell>
          <cell r="D159" t="str">
            <v> Antje</v>
          </cell>
          <cell r="E159" t="str">
            <v>Ar</v>
          </cell>
        </row>
        <row r="160">
          <cell r="C160" t="str">
            <v> Stelte</v>
          </cell>
          <cell r="D160" t="str">
            <v> Barbara</v>
          </cell>
          <cell r="E160" t="str">
            <v>Ar</v>
          </cell>
        </row>
        <row r="162">
          <cell r="C162" t="str">
            <v> Zybarth</v>
          </cell>
          <cell r="D162" t="str">
            <v> Angelika</v>
          </cell>
          <cell r="E162" t="str">
            <v>Dü</v>
          </cell>
        </row>
        <row r="164">
          <cell r="C164" t="str">
            <v> Klußmann</v>
          </cell>
          <cell r="D164" t="str">
            <v> Marion</v>
          </cell>
          <cell r="E164" t="str">
            <v>MR</v>
          </cell>
        </row>
        <row r="165">
          <cell r="C165" t="str">
            <v> Ludwig</v>
          </cell>
          <cell r="D165" t="str">
            <v> Veronika</v>
          </cell>
          <cell r="E165" t="str">
            <v>MR</v>
          </cell>
        </row>
        <row r="166">
          <cell r="C166" t="str">
            <v> Lohest</v>
          </cell>
          <cell r="D166" t="str">
            <v> Marlene</v>
          </cell>
          <cell r="E166" t="str">
            <v>MR</v>
          </cell>
        </row>
        <row r="167">
          <cell r="C167" t="str">
            <v> Wildrath</v>
          </cell>
          <cell r="D167" t="str">
            <v> Marion</v>
          </cell>
          <cell r="E167" t="str">
            <v>MR</v>
          </cell>
        </row>
        <row r="169">
          <cell r="C169" t="str">
            <v> Dasberg</v>
          </cell>
          <cell r="D169" t="str">
            <v> Jutta</v>
          </cell>
          <cell r="E169" t="str">
            <v>Mü</v>
          </cell>
        </row>
        <row r="171">
          <cell r="C171" t="str">
            <v> Weber</v>
          </cell>
          <cell r="D171" t="str">
            <v> Sabine</v>
          </cell>
          <cell r="E171" t="str">
            <v>OWL</v>
          </cell>
        </row>
        <row r="172">
          <cell r="C172" t="str">
            <v> Kruse</v>
          </cell>
          <cell r="D172" t="str">
            <v> Karin</v>
          </cell>
          <cell r="E172" t="str">
            <v>OWL</v>
          </cell>
        </row>
        <row r="176">
          <cell r="A176" t="str">
            <v>AR</v>
          </cell>
        </row>
        <row r="177">
          <cell r="B177" t="str">
            <v>1.</v>
          </cell>
          <cell r="C177" t="str">
            <v> Antonyan</v>
          </cell>
          <cell r="D177" t="str">
            <v> Narine</v>
          </cell>
          <cell r="E177" t="str">
            <v>Ar</v>
          </cell>
        </row>
        <row r="178">
          <cell r="B178" t="str">
            <v>2.</v>
          </cell>
          <cell r="C178" t="str">
            <v> Schmalstieg</v>
          </cell>
          <cell r="D178" t="str">
            <v> Heike</v>
          </cell>
          <cell r="E178" t="str">
            <v>Ar</v>
          </cell>
        </row>
        <row r="179">
          <cell r="B179" t="str">
            <v>3.</v>
          </cell>
          <cell r="C179" t="str">
            <v> Röhle-Gutsche</v>
          </cell>
          <cell r="D179" t="str">
            <v> Antje</v>
          </cell>
          <cell r="E179" t="str">
            <v>Ar</v>
          </cell>
        </row>
        <row r="180">
          <cell r="C180" t="str">
            <v> Stelte</v>
          </cell>
          <cell r="D180" t="str">
            <v> Barbara</v>
          </cell>
          <cell r="E180" t="str">
            <v>Ar</v>
          </cell>
        </row>
        <row r="182">
          <cell r="B182" t="str">
            <v>1.</v>
          </cell>
          <cell r="C182" t="str">
            <v>Antonyan</v>
          </cell>
          <cell r="D182" t="str">
            <v>Narine</v>
          </cell>
          <cell r="E182" t="str">
            <v>Ar</v>
          </cell>
        </row>
        <row r="183">
          <cell r="B183" t="str">
            <v>2.</v>
          </cell>
          <cell r="C183" t="str">
            <v>Schmalstieg</v>
          </cell>
          <cell r="D183" t="str">
            <v>Heike</v>
          </cell>
          <cell r="E183" t="str">
            <v>Ar</v>
          </cell>
        </row>
        <row r="184">
          <cell r="B184" t="str">
            <v>3.</v>
          </cell>
          <cell r="C184" t="str">
            <v>Röhle-Gutsche</v>
          </cell>
          <cell r="D184" t="str">
            <v>Antje</v>
          </cell>
          <cell r="E184" t="str">
            <v>Ar</v>
          </cell>
        </row>
        <row r="187">
          <cell r="C187" t="str">
            <v> Hufeisen</v>
          </cell>
          <cell r="D187" t="str">
            <v> Ute</v>
          </cell>
          <cell r="E187" t="str">
            <v>Ar</v>
          </cell>
        </row>
        <row r="188">
          <cell r="C188" t="str">
            <v> Kochbeck</v>
          </cell>
          <cell r="D188" t="str">
            <v> Gabriele</v>
          </cell>
          <cell r="E188" t="str">
            <v>Ar</v>
          </cell>
        </row>
        <row r="189">
          <cell r="C189" t="str">
            <v> Müller</v>
          </cell>
          <cell r="D189" t="str">
            <v> Christa</v>
          </cell>
          <cell r="E189" t="str">
            <v>Ar</v>
          </cell>
        </row>
        <row r="190">
          <cell r="C190" t="str">
            <v> Schmalstieg</v>
          </cell>
          <cell r="D190" t="str">
            <v> Heike</v>
          </cell>
          <cell r="E190" t="str">
            <v>Ar</v>
          </cell>
        </row>
        <row r="191">
          <cell r="C191" t="str">
            <v> Stelte</v>
          </cell>
          <cell r="D191" t="str">
            <v> Barbara</v>
          </cell>
          <cell r="E191" t="str">
            <v>Ar</v>
          </cell>
        </row>
        <row r="192">
          <cell r="C192" t="str">
            <v> Vogel</v>
          </cell>
          <cell r="D192" t="str">
            <v> Mechthild</v>
          </cell>
          <cell r="E192" t="str">
            <v>Ar</v>
          </cell>
        </row>
        <row r="193">
          <cell r="C193" t="str">
            <v> Wannewitz</v>
          </cell>
          <cell r="D193" t="str">
            <v> Manuela</v>
          </cell>
          <cell r="E193" t="str">
            <v>Ar</v>
          </cell>
        </row>
        <row r="194">
          <cell r="C194" t="str">
            <v> Wertebach</v>
          </cell>
          <cell r="D194" t="str">
            <v> Roswitha</v>
          </cell>
          <cell r="E194" t="str">
            <v>Ar</v>
          </cell>
        </row>
        <row r="197">
          <cell r="A197" t="str">
            <v>DÜ</v>
          </cell>
        </row>
        <row r="199">
          <cell r="B199" t="str">
            <v>1.</v>
          </cell>
          <cell r="C199" t="str">
            <v> Zybarth</v>
          </cell>
          <cell r="D199" t="str">
            <v> Angelika</v>
          </cell>
          <cell r="E199" t="str">
            <v>Dü</v>
          </cell>
        </row>
        <row r="202">
          <cell r="C202" t="str">
            <v> Degenhardt</v>
          </cell>
          <cell r="D202" t="str">
            <v> Heike</v>
          </cell>
          <cell r="E202" t="str">
            <v>Dü</v>
          </cell>
        </row>
        <row r="203">
          <cell r="C203" t="str">
            <v> Dr. Loos </v>
          </cell>
          <cell r="D203" t="str">
            <v> Isabella </v>
          </cell>
          <cell r="E203" t="str">
            <v>Dü</v>
          </cell>
        </row>
        <row r="204">
          <cell r="C204" t="str">
            <v> Dreher</v>
          </cell>
          <cell r="D204" t="str">
            <v> Karin</v>
          </cell>
          <cell r="E204" t="str">
            <v>Dü</v>
          </cell>
        </row>
        <row r="205">
          <cell r="C205" t="str">
            <v> Göttfert</v>
          </cell>
          <cell r="D205" t="str">
            <v> Kordula </v>
          </cell>
          <cell r="E205" t="str">
            <v>Dü</v>
          </cell>
        </row>
        <row r="206">
          <cell r="C206" t="str">
            <v> Harzheim </v>
          </cell>
          <cell r="D206" t="str">
            <v> Jutta</v>
          </cell>
          <cell r="E206" t="str">
            <v>Dü</v>
          </cell>
        </row>
        <row r="207">
          <cell r="C207" t="str">
            <v> Klußmann</v>
          </cell>
          <cell r="D207" t="str">
            <v> Marion</v>
          </cell>
          <cell r="E207" t="str">
            <v>Dü</v>
          </cell>
        </row>
        <row r="208">
          <cell r="C208" t="str">
            <v> König</v>
          </cell>
          <cell r="D208" t="str">
            <v> Elke</v>
          </cell>
          <cell r="E208" t="str">
            <v>Dü</v>
          </cell>
        </row>
        <row r="209">
          <cell r="C209" t="str">
            <v> Kowalczyk</v>
          </cell>
          <cell r="D209" t="str">
            <v> Lilla</v>
          </cell>
          <cell r="E209" t="str">
            <v>Dü</v>
          </cell>
        </row>
        <row r="210">
          <cell r="C210" t="str">
            <v> Leschkowski</v>
          </cell>
          <cell r="D210" t="str">
            <v> Jutta</v>
          </cell>
          <cell r="E210" t="str">
            <v>Dü</v>
          </cell>
        </row>
        <row r="211">
          <cell r="C211" t="str">
            <v> Nowak</v>
          </cell>
          <cell r="D211" t="str">
            <v> Heike</v>
          </cell>
          <cell r="E211" t="str">
            <v>Dü</v>
          </cell>
        </row>
        <row r="212">
          <cell r="C212" t="str">
            <v> Ollhoff</v>
          </cell>
          <cell r="D212" t="str">
            <v> Beate</v>
          </cell>
          <cell r="E212" t="str">
            <v>Dü</v>
          </cell>
        </row>
        <row r="213">
          <cell r="C213" t="str">
            <v> Potschinski</v>
          </cell>
          <cell r="D213" t="str">
            <v> Sabine </v>
          </cell>
          <cell r="E213" t="str">
            <v>Dü</v>
          </cell>
        </row>
        <row r="214">
          <cell r="C214" t="str">
            <v> Schnitzler</v>
          </cell>
          <cell r="D214" t="str">
            <v> Doris</v>
          </cell>
          <cell r="E214" t="str">
            <v>Dü</v>
          </cell>
        </row>
        <row r="215">
          <cell r="C215" t="str">
            <v> Schulz</v>
          </cell>
          <cell r="D215" t="str">
            <v> Hildegard</v>
          </cell>
          <cell r="E215" t="str">
            <v>Dü</v>
          </cell>
        </row>
        <row r="216">
          <cell r="C216" t="str">
            <v> Seng</v>
          </cell>
          <cell r="D216" t="str">
            <v> Renate</v>
          </cell>
          <cell r="E216" t="str">
            <v>Dü</v>
          </cell>
        </row>
        <row r="217">
          <cell r="C217" t="str">
            <v> Thönnißen</v>
          </cell>
          <cell r="D217" t="str">
            <v> Ute</v>
          </cell>
          <cell r="E217" t="str">
            <v>Dü</v>
          </cell>
        </row>
        <row r="218">
          <cell r="C218" t="str">
            <v> Wallstein</v>
          </cell>
          <cell r="D218" t="str">
            <v> Monika</v>
          </cell>
          <cell r="E218" t="str">
            <v>Dü</v>
          </cell>
        </row>
        <row r="219">
          <cell r="C219" t="str">
            <v> Wrona-Krutz</v>
          </cell>
          <cell r="D219" t="str">
            <v> Helga</v>
          </cell>
          <cell r="E219" t="str">
            <v>Dü</v>
          </cell>
        </row>
        <row r="220">
          <cell r="C220" t="str">
            <v> Zilkenat</v>
          </cell>
          <cell r="D220" t="str">
            <v> Beate</v>
          </cell>
          <cell r="E220" t="str">
            <v>Dü</v>
          </cell>
        </row>
        <row r="221">
          <cell r="C221" t="str">
            <v> Zybarth</v>
          </cell>
          <cell r="D221" t="str">
            <v> Angelika</v>
          </cell>
          <cell r="E221" t="str">
            <v>Dü</v>
          </cell>
        </row>
        <row r="224">
          <cell r="A224" t="str">
            <v>MR</v>
          </cell>
        </row>
        <row r="226">
          <cell r="B226" t="str">
            <v>1.</v>
          </cell>
          <cell r="C226" t="str">
            <v> Klußmann</v>
          </cell>
          <cell r="D226" t="str">
            <v> Marion</v>
          </cell>
          <cell r="E226" t="str">
            <v>MR</v>
          </cell>
        </row>
        <row r="227">
          <cell r="B227" t="str">
            <v>2.</v>
          </cell>
          <cell r="C227" t="str">
            <v> Ludwig</v>
          </cell>
          <cell r="D227" t="str">
            <v> Veronika</v>
          </cell>
          <cell r="E227" t="str">
            <v>MR</v>
          </cell>
        </row>
        <row r="228">
          <cell r="B228" t="str">
            <v>3.</v>
          </cell>
          <cell r="C228" t="str">
            <v> Lohest</v>
          </cell>
          <cell r="D228" t="str">
            <v> Marlene</v>
          </cell>
          <cell r="E228" t="str">
            <v>MR</v>
          </cell>
        </row>
        <row r="229">
          <cell r="B229" t="str">
            <v>4.</v>
          </cell>
          <cell r="C229" t="str">
            <v> Wildrath</v>
          </cell>
          <cell r="D229" t="str">
            <v> Marion</v>
          </cell>
          <cell r="E229" t="str">
            <v>MR</v>
          </cell>
        </row>
        <row r="231">
          <cell r="B231" t="str">
            <v>1.</v>
          </cell>
          <cell r="C231" t="str">
            <v>Klußmann</v>
          </cell>
          <cell r="D231" t="str">
            <v>Marion</v>
          </cell>
          <cell r="E231" t="str">
            <v>MR</v>
          </cell>
        </row>
        <row r="232">
          <cell r="B232" t="str">
            <v>2.</v>
          </cell>
          <cell r="C232" t="str">
            <v>Ludwig</v>
          </cell>
          <cell r="D232" t="str">
            <v>Veronika</v>
          </cell>
          <cell r="E232" t="str">
            <v>MR</v>
          </cell>
        </row>
        <row r="233">
          <cell r="B233" t="str">
            <v>3.</v>
          </cell>
          <cell r="C233" t="str">
            <v>Lohest</v>
          </cell>
          <cell r="D233" t="str">
            <v>Marlene</v>
          </cell>
          <cell r="E233" t="str">
            <v>MR</v>
          </cell>
        </row>
        <row r="234">
          <cell r="B234" t="str">
            <v>4.</v>
          </cell>
          <cell r="C234" t="str">
            <v>Wildrath</v>
          </cell>
          <cell r="D234" t="str">
            <v>Marion</v>
          </cell>
          <cell r="E234" t="str">
            <v>MR</v>
          </cell>
        </row>
        <row r="235">
          <cell r="B235" t="str">
            <v>5.</v>
          </cell>
        </row>
        <row r="237">
          <cell r="B237" t="str">
            <v>1.</v>
          </cell>
          <cell r="C237" t="str">
            <v>Klußmann</v>
          </cell>
          <cell r="D237" t="str">
            <v>Marion</v>
          </cell>
          <cell r="E237" t="str">
            <v>MR</v>
          </cell>
        </row>
        <row r="238">
          <cell r="B238" t="str">
            <v>2.</v>
          </cell>
          <cell r="C238" t="str">
            <v>Bartelt-Ludwig</v>
          </cell>
          <cell r="D238" t="str">
            <v>Rosemarie</v>
          </cell>
          <cell r="E238" t="str">
            <v>MR</v>
          </cell>
        </row>
        <row r="239">
          <cell r="B239" t="str">
            <v>3.</v>
          </cell>
          <cell r="C239" t="str">
            <v>Lohest</v>
          </cell>
          <cell r="D239" t="str">
            <v>Marlene</v>
          </cell>
          <cell r="E239" t="str">
            <v>MR</v>
          </cell>
        </row>
        <row r="240">
          <cell r="B240" t="str">
            <v>4.</v>
          </cell>
          <cell r="C240" t="str">
            <v>Wildrath</v>
          </cell>
          <cell r="D240" t="str">
            <v>Marion</v>
          </cell>
          <cell r="E240" t="str">
            <v>MR</v>
          </cell>
        </row>
        <row r="241">
          <cell r="B241" t="str">
            <v>5.</v>
          </cell>
          <cell r="C241" t="str">
            <v>Altmann</v>
          </cell>
          <cell r="D241" t="str">
            <v>Gisela</v>
          </cell>
          <cell r="E241" t="str">
            <v>MR</v>
          </cell>
        </row>
        <row r="245">
          <cell r="C245" t="str">
            <v> Altmann</v>
          </cell>
          <cell r="D245" t="str">
            <v> Gisela</v>
          </cell>
          <cell r="E245" t="str">
            <v>MR</v>
          </cell>
        </row>
        <row r="246">
          <cell r="C246" t="str">
            <v> Klußmann</v>
          </cell>
          <cell r="D246" t="str">
            <v> Marion</v>
          </cell>
          <cell r="E246" t="str">
            <v>MR</v>
          </cell>
        </row>
        <row r="247">
          <cell r="C247" t="str">
            <v> Krisch</v>
          </cell>
          <cell r="D247" t="str">
            <v> Claudia</v>
          </cell>
          <cell r="E247" t="str">
            <v>MR</v>
          </cell>
        </row>
        <row r="248">
          <cell r="C248" t="str">
            <v> Lohest</v>
          </cell>
          <cell r="D248" t="str">
            <v> Marlene</v>
          </cell>
          <cell r="E248" t="str">
            <v>MR</v>
          </cell>
        </row>
        <row r="249">
          <cell r="C249" t="str">
            <v> Settels</v>
          </cell>
          <cell r="D249" t="str">
            <v> Patricia</v>
          </cell>
          <cell r="E249" t="str">
            <v>MR</v>
          </cell>
        </row>
        <row r="250">
          <cell r="C250" t="str">
            <v> Struve</v>
          </cell>
          <cell r="D250" t="str">
            <v> Monika </v>
          </cell>
          <cell r="E250" t="str">
            <v>MR</v>
          </cell>
        </row>
        <row r="251">
          <cell r="C251" t="str">
            <v> Wildrath</v>
          </cell>
          <cell r="D251" t="str">
            <v> Marion</v>
          </cell>
          <cell r="E251" t="str">
            <v>MR</v>
          </cell>
        </row>
        <row r="252">
          <cell r="C252" t="str">
            <v> Yarar</v>
          </cell>
          <cell r="D252" t="str">
            <v> Marion</v>
          </cell>
          <cell r="E252" t="str">
            <v>MR</v>
          </cell>
        </row>
        <row r="254">
          <cell r="A254" t="str">
            <v>Mü</v>
          </cell>
          <cell r="C254" t="str">
            <v> Dasberg</v>
          </cell>
          <cell r="D254" t="str">
            <v> Jutta</v>
          </cell>
          <cell r="E254" t="str">
            <v>Mü</v>
          </cell>
        </row>
        <row r="257">
          <cell r="C257" t="str">
            <v> Eifert</v>
          </cell>
          <cell r="D257" t="str">
            <v> Waltraud</v>
          </cell>
          <cell r="E257" t="str">
            <v>Mü</v>
          </cell>
        </row>
        <row r="258">
          <cell r="C258" t="str">
            <v> Ilves-Schalk</v>
          </cell>
          <cell r="D258" t="str">
            <v> Evi</v>
          </cell>
          <cell r="E258" t="str">
            <v>Mü</v>
          </cell>
        </row>
        <row r="260">
          <cell r="C260" t="str">
            <v> Böckers</v>
          </cell>
          <cell r="D260" t="str">
            <v> Waltraud</v>
          </cell>
          <cell r="E260" t="str">
            <v>Mü</v>
          </cell>
        </row>
        <row r="261">
          <cell r="C261" t="str">
            <v> Eickhof</v>
          </cell>
          <cell r="D261" t="str">
            <v> Andrea</v>
          </cell>
          <cell r="E261" t="str">
            <v>Mü</v>
          </cell>
        </row>
        <row r="263">
          <cell r="A263" t="str">
            <v>OWL</v>
          </cell>
          <cell r="C263" t="str">
            <v> Weber</v>
          </cell>
          <cell r="D263" t="str">
            <v> Sabine</v>
          </cell>
          <cell r="E263" t="str">
            <v>OWL</v>
          </cell>
        </row>
        <row r="264">
          <cell r="C264" t="str">
            <v> Kruse</v>
          </cell>
          <cell r="D264" t="str">
            <v> Karin</v>
          </cell>
          <cell r="E264" t="str">
            <v>OWL</v>
          </cell>
        </row>
        <row r="266">
          <cell r="C266" t="str">
            <v> Pommerenke</v>
          </cell>
          <cell r="D266" t="str">
            <v> Marianne</v>
          </cell>
          <cell r="E266" t="str">
            <v>OWL</v>
          </cell>
        </row>
      </sheetData>
      <sheetData sheetId="2">
        <row r="1">
          <cell r="B1" t="str">
            <v>52. Westdeutsche Senioren - Einzelmeisterschaft </v>
          </cell>
        </row>
        <row r="2">
          <cell r="B2" t="str">
            <v>04. + 05. Dezember  2021  in Hamm</v>
          </cell>
        </row>
        <row r="3">
          <cell r="B3" t="str">
            <v>Seniorinnen 60 - Einzel</v>
          </cell>
        </row>
        <row r="8">
          <cell r="D8">
            <v>124</v>
          </cell>
          <cell r="E8" t="str">
            <v> Antonyan</v>
          </cell>
          <cell r="F8" t="str">
            <v> Narine</v>
          </cell>
          <cell r="G8" t="str">
            <v>Ar</v>
          </cell>
        </row>
        <row r="9">
          <cell r="D9">
            <v>127</v>
          </cell>
          <cell r="E9" t="str">
            <v> Kruse</v>
          </cell>
          <cell r="F9" t="str">
            <v> Karin</v>
          </cell>
          <cell r="G9" t="str">
            <v>OWL</v>
          </cell>
        </row>
        <row r="10">
          <cell r="D10">
            <v>128</v>
          </cell>
          <cell r="E10" t="str">
            <v> Lohest</v>
          </cell>
          <cell r="F10" t="str">
            <v> Marlene</v>
          </cell>
          <cell r="G10" t="str">
            <v>MR</v>
          </cell>
        </row>
        <row r="11">
          <cell r="D11">
            <v>0</v>
          </cell>
          <cell r="E11" t="str">
            <v>---</v>
          </cell>
          <cell r="F11">
            <v>0</v>
          </cell>
          <cell r="G11">
            <v>0</v>
          </cell>
        </row>
        <row r="15">
          <cell r="D15">
            <v>125</v>
          </cell>
          <cell r="E15" t="str">
            <v> Dasberg</v>
          </cell>
          <cell r="F15" t="str">
            <v> Jutta</v>
          </cell>
          <cell r="G15" t="str">
            <v>Mü</v>
          </cell>
        </row>
        <row r="16">
          <cell r="D16">
            <v>134</v>
          </cell>
          <cell r="E16" t="str">
            <v> Zybarth</v>
          </cell>
          <cell r="F16" t="str">
            <v> Angelika</v>
          </cell>
          <cell r="G16" t="str">
            <v>DÜ</v>
          </cell>
        </row>
        <row r="17">
          <cell r="D17">
            <v>131</v>
          </cell>
          <cell r="E17" t="str">
            <v> Stelte</v>
          </cell>
          <cell r="F17" t="str">
            <v> Barbara</v>
          </cell>
          <cell r="G17" t="str">
            <v>Ar</v>
          </cell>
        </row>
        <row r="18">
          <cell r="D18">
            <v>129</v>
          </cell>
          <cell r="E18" t="str">
            <v> Ludwig</v>
          </cell>
          <cell r="F18" t="str">
            <v> Veronika</v>
          </cell>
          <cell r="G18" t="str">
            <v>MR</v>
          </cell>
        </row>
        <row r="22">
          <cell r="D22">
            <v>130</v>
          </cell>
          <cell r="E22" t="str">
            <v> Röhle-Gutsche</v>
          </cell>
          <cell r="F22" t="str">
            <v> Antje</v>
          </cell>
          <cell r="G22" t="str">
            <v>Ar</v>
          </cell>
        </row>
        <row r="23">
          <cell r="D23">
            <v>126</v>
          </cell>
          <cell r="E23" t="str">
            <v> Klußmann</v>
          </cell>
          <cell r="F23" t="str">
            <v> Marion</v>
          </cell>
          <cell r="G23" t="str">
            <v>MR</v>
          </cell>
        </row>
        <row r="24">
          <cell r="D24">
            <v>133</v>
          </cell>
          <cell r="E24" t="str">
            <v> Wildrath</v>
          </cell>
          <cell r="F24" t="str">
            <v> Marion</v>
          </cell>
          <cell r="G24" t="str">
            <v>MR</v>
          </cell>
        </row>
        <row r="25">
          <cell r="D25">
            <v>132</v>
          </cell>
          <cell r="E25" t="str">
            <v> Weber</v>
          </cell>
          <cell r="F25" t="str">
            <v> Sabine</v>
          </cell>
          <cell r="G25" t="str">
            <v>OWL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</sheetData>
      <sheetData sheetId="4">
        <row r="4">
          <cell r="B4" t="str">
            <v>Halle 1</v>
          </cell>
          <cell r="C4" t="str">
            <v>Tisch</v>
          </cell>
          <cell r="D4">
            <v>0</v>
          </cell>
          <cell r="E4" t="str">
            <v>19:00 h</v>
          </cell>
          <cell r="P4">
            <v>1</v>
          </cell>
          <cell r="Q4">
            <v>0</v>
          </cell>
          <cell r="Y4" t="str">
            <v>1</v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1</v>
          </cell>
          <cell r="C5" t="str">
            <v>Tisch</v>
          </cell>
          <cell r="D5">
            <v>25</v>
          </cell>
          <cell r="E5" t="str">
            <v>19:00 h</v>
          </cell>
          <cell r="P5" t="str">
            <v/>
          </cell>
          <cell r="Q5" t="str">
            <v/>
          </cell>
        </row>
        <row r="6">
          <cell r="B6" t="str">
            <v>Halle 1</v>
          </cell>
          <cell r="C6" t="str">
            <v>Tisch</v>
          </cell>
          <cell r="D6">
            <v>26</v>
          </cell>
          <cell r="E6" t="str">
            <v>19:00 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</v>
          </cell>
          <cell r="D7">
            <v>17</v>
          </cell>
          <cell r="E7" t="str">
            <v>19:00 h</v>
          </cell>
          <cell r="P7">
            <v>0</v>
          </cell>
          <cell r="Q7">
            <v>1</v>
          </cell>
          <cell r="Y7" t="str">
            <v>-1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B8" t="str">
            <v>Halle 1</v>
          </cell>
          <cell r="C8" t="str">
            <v>Tisch</v>
          </cell>
          <cell r="D8">
            <v>25</v>
          </cell>
          <cell r="E8" t="str">
            <v>19:50 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</v>
          </cell>
          <cell r="D9">
            <v>26</v>
          </cell>
          <cell r="E9" t="str">
            <v>19:50 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</v>
          </cell>
          <cell r="D10">
            <v>25</v>
          </cell>
          <cell r="E10" t="str">
            <v>20:30 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</sheetData>
      <sheetData sheetId="7">
        <row r="5">
          <cell r="B5" t="str">
            <v>Halle2</v>
          </cell>
          <cell r="C5" t="str">
            <v>Tisch  </v>
          </cell>
          <cell r="D5">
            <v>24</v>
          </cell>
          <cell r="E5" t="str">
            <v>16:30h</v>
          </cell>
          <cell r="P5" t="str">
            <v/>
          </cell>
          <cell r="Q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2</v>
          </cell>
          <cell r="C6" t="str">
            <v>Tisch  </v>
          </cell>
          <cell r="D6">
            <v>25</v>
          </cell>
          <cell r="E6" t="str">
            <v>16:30h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2</v>
          </cell>
          <cell r="C7" t="str">
            <v>Tisch  </v>
          </cell>
          <cell r="D7">
            <v>26</v>
          </cell>
          <cell r="E7" t="str">
            <v>16:30h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2</v>
          </cell>
          <cell r="C8" t="str">
            <v>Tisch  </v>
          </cell>
          <cell r="D8">
            <v>27</v>
          </cell>
          <cell r="E8" t="str">
            <v>16:30h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2</v>
          </cell>
          <cell r="C9" t="str">
            <v>Tisch  </v>
          </cell>
          <cell r="D9">
            <v>25</v>
          </cell>
          <cell r="E9" t="str">
            <v>17:20h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2</v>
          </cell>
          <cell r="C10" t="str">
            <v>Tisch  </v>
          </cell>
          <cell r="D10">
            <v>26</v>
          </cell>
          <cell r="E10" t="str">
            <v>17:20h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2</v>
          </cell>
          <cell r="C11" t="str">
            <v>Tisch  </v>
          </cell>
          <cell r="D11">
            <v>25</v>
          </cell>
          <cell r="E11" t="str">
            <v>18:10h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</sheetData>
      <sheetData sheetId="11">
        <row r="9">
          <cell r="D9">
            <v>44534</v>
          </cell>
          <cell r="H9">
            <v>44534</v>
          </cell>
          <cell r="L9">
            <v>44534</v>
          </cell>
        </row>
      </sheetData>
      <sheetData sheetId="12">
        <row r="7">
          <cell r="D7">
            <v>44534</v>
          </cell>
          <cell r="H7">
            <v>44534</v>
          </cell>
          <cell r="L7">
            <v>44534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 "/>
      <sheetName val="Paarungen-Doppel"/>
      <sheetName val="Doppel"/>
      <sheetName val="Spielb Doppel"/>
      <sheetName val="Doppel_Zeit "/>
      <sheetName val="Spielb.Gr."/>
      <sheetName val="Grup_Zeit"/>
      <sheetName val="Grup_Zeit (2)"/>
      <sheetName val="Grup_Schiri"/>
      <sheetName val="Einzel_Zeit"/>
      <sheetName val="Herren_SEN 75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55 - Einzel</v>
          </cell>
        </row>
        <row r="6">
          <cell r="A6" t="str">
            <v>Seniorinnen 55 - Doppel</v>
          </cell>
        </row>
        <row r="7">
          <cell r="C7">
            <v>44534</v>
          </cell>
        </row>
        <row r="10">
          <cell r="A10">
            <v>1</v>
          </cell>
          <cell r="B10">
            <v>91</v>
          </cell>
          <cell r="C10" t="str">
            <v> Beltermann</v>
          </cell>
          <cell r="D10" t="str">
            <v> Maria</v>
          </cell>
          <cell r="E10" t="str">
            <v>DÜ</v>
          </cell>
        </row>
        <row r="11">
          <cell r="A11">
            <v>2</v>
          </cell>
          <cell r="B11">
            <v>90</v>
          </cell>
          <cell r="C11" t="str">
            <v> Balfoort</v>
          </cell>
          <cell r="D11" t="str">
            <v> Bettina</v>
          </cell>
          <cell r="E11" t="str">
            <v>DÜ</v>
          </cell>
        </row>
        <row r="12">
          <cell r="A12">
            <v>3</v>
          </cell>
          <cell r="B12">
            <v>101</v>
          </cell>
          <cell r="C12" t="str">
            <v> Schimmelpfennig</v>
          </cell>
          <cell r="D12" t="str">
            <v> Annette</v>
          </cell>
          <cell r="E12" t="str">
            <v>MR</v>
          </cell>
        </row>
        <row r="13">
          <cell r="A13">
            <v>4</v>
          </cell>
          <cell r="B13">
            <v>97</v>
          </cell>
          <cell r="C13" t="str">
            <v> Matthies</v>
          </cell>
          <cell r="D13" t="str">
            <v> Birgit</v>
          </cell>
          <cell r="E13" t="str">
            <v>MR</v>
          </cell>
        </row>
        <row r="14">
          <cell r="A14">
            <v>5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</row>
        <row r="15">
          <cell r="A15">
            <v>6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</row>
        <row r="16">
          <cell r="A16">
            <v>7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</row>
        <row r="17">
          <cell r="A17">
            <v>8</v>
          </cell>
        </row>
        <row r="18">
          <cell r="A18">
            <v>9</v>
          </cell>
          <cell r="B18">
            <v>95</v>
          </cell>
          <cell r="C18" t="str">
            <v> Koch</v>
          </cell>
          <cell r="D18" t="str">
            <v> Beate</v>
          </cell>
          <cell r="E18" t="str">
            <v>MR</v>
          </cell>
        </row>
        <row r="19">
          <cell r="A19">
            <v>10</v>
          </cell>
          <cell r="B19">
            <v>102</v>
          </cell>
          <cell r="C19" t="str">
            <v> Simon</v>
          </cell>
          <cell r="D19" t="str">
            <v> Alison</v>
          </cell>
          <cell r="E19" t="str">
            <v>Mü</v>
          </cell>
        </row>
        <row r="20">
          <cell r="A20">
            <v>11</v>
          </cell>
          <cell r="B20">
            <v>103</v>
          </cell>
          <cell r="C20" t="str">
            <v> Wilms</v>
          </cell>
          <cell r="D20" t="str">
            <v> Claudia</v>
          </cell>
          <cell r="E20" t="str">
            <v>DÜ</v>
          </cell>
        </row>
        <row r="21">
          <cell r="A21">
            <v>12</v>
          </cell>
          <cell r="B21">
            <v>100</v>
          </cell>
          <cell r="C21" t="str">
            <v> Rynders</v>
          </cell>
          <cell r="D21" t="str">
            <v> Gudrun</v>
          </cell>
          <cell r="E21" t="str">
            <v>DÜ</v>
          </cell>
        </row>
        <row r="22">
          <cell r="A22">
            <v>13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</row>
        <row r="23">
          <cell r="A23">
            <v>14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</row>
        <row r="24">
          <cell r="A24">
            <v>15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</row>
        <row r="25">
          <cell r="A25">
            <v>16</v>
          </cell>
          <cell r="C25" t="str">
            <v>---</v>
          </cell>
        </row>
        <row r="27">
          <cell r="A27">
            <v>1</v>
          </cell>
          <cell r="B27">
            <v>95</v>
          </cell>
          <cell r="C27" t="str">
            <v> Koch</v>
          </cell>
          <cell r="D27" t="str">
            <v> Beate</v>
          </cell>
          <cell r="E27" t="str">
            <v>MR</v>
          </cell>
        </row>
        <row r="28">
          <cell r="A28">
            <v>2</v>
          </cell>
          <cell r="B28">
            <v>102</v>
          </cell>
          <cell r="C28" t="str">
            <v> Simon</v>
          </cell>
          <cell r="D28" t="str">
            <v> Alison</v>
          </cell>
          <cell r="E28" t="str">
            <v>Mü</v>
          </cell>
        </row>
        <row r="29">
          <cell r="A29">
            <v>3</v>
          </cell>
          <cell r="B29">
            <v>103</v>
          </cell>
          <cell r="C29" t="str">
            <v> Wilms</v>
          </cell>
          <cell r="D29" t="str">
            <v> Claudia</v>
          </cell>
          <cell r="E29" t="str">
            <v>DÜ</v>
          </cell>
        </row>
        <row r="30">
          <cell r="A30">
            <v>4</v>
          </cell>
          <cell r="B30">
            <v>100</v>
          </cell>
          <cell r="C30" t="str">
            <v> Rynders</v>
          </cell>
          <cell r="D30" t="str">
            <v> Gudrun</v>
          </cell>
          <cell r="E30" t="str">
            <v>DÜ</v>
          </cell>
        </row>
        <row r="31">
          <cell r="A31">
            <v>5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</row>
        <row r="32">
          <cell r="A32">
            <v>6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</row>
        <row r="33">
          <cell r="A33">
            <v>7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</row>
        <row r="35">
          <cell r="B35" t="str">
            <v>Auslosen - oben</v>
          </cell>
        </row>
        <row r="36">
          <cell r="A36">
            <v>10</v>
          </cell>
          <cell r="B36">
            <v>102</v>
          </cell>
          <cell r="C36" t="str">
            <v> Simon</v>
          </cell>
          <cell r="D36" t="str">
            <v> Alison</v>
          </cell>
          <cell r="E36" t="str">
            <v>Mü</v>
          </cell>
        </row>
        <row r="37">
          <cell r="A37">
            <v>11</v>
          </cell>
          <cell r="B37">
            <v>103</v>
          </cell>
          <cell r="C37" t="str">
            <v> Wilms</v>
          </cell>
          <cell r="D37" t="str">
            <v> Claudia</v>
          </cell>
          <cell r="E37" t="str">
            <v>DÜ</v>
          </cell>
        </row>
        <row r="38">
          <cell r="A38">
            <v>14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</row>
        <row r="39"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</row>
        <row r="41">
          <cell r="B41" t="str">
            <v>Auslosen - unten</v>
          </cell>
        </row>
        <row r="42">
          <cell r="A42">
            <v>9</v>
          </cell>
          <cell r="B42">
            <v>95</v>
          </cell>
          <cell r="C42" t="str">
            <v> Koch</v>
          </cell>
          <cell r="D42" t="str">
            <v> Beate</v>
          </cell>
          <cell r="E42" t="str">
            <v>MR</v>
          </cell>
        </row>
        <row r="43">
          <cell r="A43">
            <v>12</v>
          </cell>
          <cell r="B43">
            <v>100</v>
          </cell>
          <cell r="C43" t="str">
            <v> Rynders</v>
          </cell>
          <cell r="D43" t="str">
            <v> Gudrun</v>
          </cell>
          <cell r="E43" t="str">
            <v>DÜ</v>
          </cell>
        </row>
        <row r="44">
          <cell r="A44">
            <v>13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</row>
        <row r="47">
          <cell r="A47">
            <v>17</v>
          </cell>
          <cell r="B47">
            <v>96</v>
          </cell>
          <cell r="C47" t="str">
            <v> Kronshage</v>
          </cell>
          <cell r="D47" t="str">
            <v> Sabine</v>
          </cell>
          <cell r="E47" t="str">
            <v>OWL</v>
          </cell>
          <cell r="L47" t="str">
            <v>  Kronshage ,  Sabine  OWL</v>
          </cell>
        </row>
        <row r="48">
          <cell r="A48">
            <v>18</v>
          </cell>
          <cell r="B48">
            <v>89</v>
          </cell>
          <cell r="C48" t="str">
            <v> Ackermann</v>
          </cell>
          <cell r="D48" t="str">
            <v> Iris</v>
          </cell>
          <cell r="E48" t="str">
            <v>MR</v>
          </cell>
          <cell r="L48" t="str">
            <v>  Ackermann ,  Iris  MR</v>
          </cell>
        </row>
        <row r="49">
          <cell r="A49">
            <v>19</v>
          </cell>
          <cell r="B49">
            <v>92</v>
          </cell>
          <cell r="C49" t="str">
            <v> Bergmann</v>
          </cell>
          <cell r="D49" t="str">
            <v> Heike</v>
          </cell>
          <cell r="E49" t="str">
            <v>Ar</v>
          </cell>
          <cell r="L49" t="str">
            <v>  Bergmann ,  Heike  Ar</v>
          </cell>
        </row>
        <row r="50">
          <cell r="A50">
            <v>20</v>
          </cell>
          <cell r="B50">
            <v>98</v>
          </cell>
          <cell r="C50" t="str">
            <v> Meinerz-Sing</v>
          </cell>
          <cell r="D50" t="str">
            <v> Ilona</v>
          </cell>
          <cell r="E50" t="str">
            <v>MR</v>
          </cell>
          <cell r="L50" t="str">
            <v>  Meinerz-Sing ,  Ilona  MR</v>
          </cell>
        </row>
        <row r="51">
          <cell r="A51">
            <v>21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L51" t="e">
            <v>#N/A</v>
          </cell>
        </row>
        <row r="52">
          <cell r="A52">
            <v>22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L52" t="e">
            <v>#N/A</v>
          </cell>
        </row>
        <row r="53">
          <cell r="A53">
            <v>23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</row>
        <row r="54">
          <cell r="A54">
            <v>24</v>
          </cell>
        </row>
        <row r="55">
          <cell r="A55">
            <v>25</v>
          </cell>
          <cell r="B55">
            <v>0</v>
          </cell>
          <cell r="C55" t="str">
            <v>---</v>
          </cell>
          <cell r="D55">
            <v>0</v>
          </cell>
          <cell r="E55">
            <v>0</v>
          </cell>
          <cell r="L55" t="str">
            <v> --- , 0  0</v>
          </cell>
        </row>
        <row r="56">
          <cell r="A56">
            <v>26</v>
          </cell>
          <cell r="B56">
            <v>99</v>
          </cell>
          <cell r="C56" t="str">
            <v> Rustemeier</v>
          </cell>
          <cell r="D56" t="str">
            <v> Irmgard</v>
          </cell>
          <cell r="E56" t="str">
            <v>OWL</v>
          </cell>
          <cell r="L56" t="str">
            <v>  Rustemeier ,  Irmgard  OWL</v>
          </cell>
        </row>
        <row r="57">
          <cell r="A57">
            <v>27</v>
          </cell>
          <cell r="B57">
            <v>93</v>
          </cell>
          <cell r="C57" t="str">
            <v> Croonen - Luft</v>
          </cell>
          <cell r="D57" t="str">
            <v> Barbara</v>
          </cell>
          <cell r="E57" t="str">
            <v>DÜ</v>
          </cell>
          <cell r="L57" t="str">
            <v>  Croonen - Luft ,  Barbara  DÜ</v>
          </cell>
        </row>
        <row r="58">
          <cell r="A58">
            <v>28</v>
          </cell>
          <cell r="B58">
            <v>94</v>
          </cell>
          <cell r="C58" t="str">
            <v> Kahle</v>
          </cell>
          <cell r="D58" t="str">
            <v> Doris</v>
          </cell>
          <cell r="E58" t="str">
            <v>OWL</v>
          </cell>
          <cell r="L58" t="str">
            <v>  Kahle ,  Doris  OWL</v>
          </cell>
        </row>
        <row r="59">
          <cell r="A59">
            <v>29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L59" t="e">
            <v>#N/A</v>
          </cell>
        </row>
        <row r="60">
          <cell r="A60">
            <v>30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L60" t="e">
            <v>#N/A</v>
          </cell>
        </row>
        <row r="61">
          <cell r="A61">
            <v>31</v>
          </cell>
        </row>
        <row r="62">
          <cell r="A62">
            <v>32</v>
          </cell>
        </row>
        <row r="63">
          <cell r="A63">
            <v>33</v>
          </cell>
        </row>
        <row r="66">
          <cell r="C66" t="str">
            <v>Seniorinnen 55</v>
          </cell>
        </row>
        <row r="67">
          <cell r="A67">
            <v>34</v>
          </cell>
          <cell r="B67">
            <v>91</v>
          </cell>
          <cell r="C67" t="str">
            <v> Beltermann</v>
          </cell>
          <cell r="D67" t="str">
            <v> Maria</v>
          </cell>
          <cell r="E67" t="str">
            <v>DÜ</v>
          </cell>
        </row>
        <row r="68">
          <cell r="A68">
            <v>35</v>
          </cell>
          <cell r="B68">
            <v>90</v>
          </cell>
          <cell r="C68" t="str">
            <v> Balfoort</v>
          </cell>
          <cell r="D68" t="str">
            <v> Bettina</v>
          </cell>
          <cell r="E68" t="str">
            <v>DÜ</v>
          </cell>
        </row>
        <row r="69">
          <cell r="A69">
            <v>36</v>
          </cell>
          <cell r="B69">
            <v>101</v>
          </cell>
          <cell r="C69" t="str">
            <v> Schimmelpfennig</v>
          </cell>
          <cell r="D69" t="str">
            <v> Annette</v>
          </cell>
          <cell r="E69" t="str">
            <v>MR</v>
          </cell>
        </row>
        <row r="70">
          <cell r="A70">
            <v>37</v>
          </cell>
          <cell r="B70">
            <v>97</v>
          </cell>
          <cell r="C70" t="str">
            <v> Matthies</v>
          </cell>
          <cell r="D70" t="str">
            <v> Birgit</v>
          </cell>
          <cell r="E70" t="str">
            <v>MR</v>
          </cell>
        </row>
        <row r="71">
          <cell r="A71">
            <v>38</v>
          </cell>
          <cell r="B71">
            <v>100</v>
          </cell>
          <cell r="C71" t="str">
            <v> Rynders</v>
          </cell>
          <cell r="D71" t="str">
            <v> Gudrun</v>
          </cell>
          <cell r="E71" t="str">
            <v>DÜ</v>
          </cell>
        </row>
        <row r="72">
          <cell r="A72">
            <v>39</v>
          </cell>
          <cell r="B72">
            <v>103</v>
          </cell>
          <cell r="C72" t="str">
            <v> Wilms</v>
          </cell>
          <cell r="D72" t="str">
            <v> Claudia</v>
          </cell>
          <cell r="E72" t="str">
            <v>DÜ</v>
          </cell>
        </row>
        <row r="73">
          <cell r="A73">
            <v>40</v>
          </cell>
          <cell r="B73">
            <v>102</v>
          </cell>
          <cell r="C73" t="str">
            <v> Simon</v>
          </cell>
          <cell r="D73" t="str">
            <v> Alison</v>
          </cell>
          <cell r="E73" t="str">
            <v>Mü</v>
          </cell>
        </row>
        <row r="74">
          <cell r="A74">
            <v>41</v>
          </cell>
          <cell r="B74">
            <v>95</v>
          </cell>
          <cell r="C74" t="str">
            <v> Koch</v>
          </cell>
          <cell r="D74" t="str">
            <v> Beate</v>
          </cell>
          <cell r="E74" t="str">
            <v>MR</v>
          </cell>
        </row>
        <row r="75">
          <cell r="A75">
            <v>42</v>
          </cell>
          <cell r="B75">
            <v>89</v>
          </cell>
          <cell r="C75" t="str">
            <v> Ackermann</v>
          </cell>
          <cell r="D75" t="str">
            <v> Iris</v>
          </cell>
          <cell r="E75" t="str">
            <v>MR</v>
          </cell>
        </row>
        <row r="76">
          <cell r="A76">
            <v>43</v>
          </cell>
          <cell r="B76">
            <v>96</v>
          </cell>
          <cell r="C76" t="str">
            <v> Kronshage</v>
          </cell>
          <cell r="D76" t="str">
            <v> Sabine</v>
          </cell>
          <cell r="E76" t="str">
            <v>OWL</v>
          </cell>
        </row>
        <row r="77">
          <cell r="A77">
            <v>44</v>
          </cell>
          <cell r="B77">
            <v>92</v>
          </cell>
          <cell r="C77" t="str">
            <v> Bergmann</v>
          </cell>
          <cell r="D77" t="str">
            <v> Heike</v>
          </cell>
          <cell r="E77" t="str">
            <v>Ar</v>
          </cell>
        </row>
        <row r="78">
          <cell r="A78">
            <v>45</v>
          </cell>
          <cell r="B78">
            <v>98</v>
          </cell>
          <cell r="C78" t="str">
            <v> Meinerz-Sing</v>
          </cell>
          <cell r="D78" t="str">
            <v> Ilona</v>
          </cell>
          <cell r="E78" t="str">
            <v>MR</v>
          </cell>
        </row>
        <row r="79">
          <cell r="A79">
            <v>46</v>
          </cell>
          <cell r="B79">
            <v>93</v>
          </cell>
          <cell r="C79" t="str">
            <v> Croonen - Luft</v>
          </cell>
          <cell r="D79" t="str">
            <v> Barbara</v>
          </cell>
          <cell r="E79" t="str">
            <v>DÜ</v>
          </cell>
        </row>
        <row r="80">
          <cell r="A80">
            <v>47</v>
          </cell>
          <cell r="B80">
            <v>99</v>
          </cell>
          <cell r="C80" t="str">
            <v> Rustemeier</v>
          </cell>
          <cell r="D80" t="str">
            <v> Irmgard</v>
          </cell>
          <cell r="E80" t="str">
            <v>OWL</v>
          </cell>
        </row>
        <row r="81">
          <cell r="A81">
            <v>48</v>
          </cell>
          <cell r="B81">
            <v>94</v>
          </cell>
          <cell r="C81" t="str">
            <v> Kahle</v>
          </cell>
          <cell r="D81" t="str">
            <v> Doris</v>
          </cell>
          <cell r="E81" t="str">
            <v>OWL</v>
          </cell>
        </row>
        <row r="82">
          <cell r="A82">
            <v>49</v>
          </cell>
        </row>
        <row r="83">
          <cell r="A83">
            <v>50</v>
          </cell>
        </row>
        <row r="84">
          <cell r="A84">
            <v>51</v>
          </cell>
        </row>
        <row r="85">
          <cell r="A85">
            <v>52</v>
          </cell>
        </row>
        <row r="86">
          <cell r="A86">
            <v>53</v>
          </cell>
        </row>
        <row r="87">
          <cell r="A87">
            <v>54</v>
          </cell>
        </row>
        <row r="88">
          <cell r="A88">
            <v>55</v>
          </cell>
        </row>
        <row r="89">
          <cell r="A89">
            <v>56</v>
          </cell>
        </row>
        <row r="90">
          <cell r="A90">
            <v>57</v>
          </cell>
        </row>
        <row r="91">
          <cell r="A91">
            <v>58</v>
          </cell>
        </row>
        <row r="92">
          <cell r="A92">
            <v>59</v>
          </cell>
        </row>
        <row r="93">
          <cell r="A93">
            <v>60</v>
          </cell>
          <cell r="C93" t="str">
            <v>---</v>
          </cell>
        </row>
        <row r="94">
          <cell r="A94">
            <v>61</v>
          </cell>
        </row>
        <row r="95">
          <cell r="A95">
            <v>62</v>
          </cell>
        </row>
        <row r="96">
          <cell r="A96">
            <v>63</v>
          </cell>
        </row>
        <row r="97">
          <cell r="A97">
            <v>64</v>
          </cell>
        </row>
        <row r="98">
          <cell r="A98">
            <v>65</v>
          </cell>
        </row>
        <row r="99">
          <cell r="A99">
            <v>66</v>
          </cell>
          <cell r="C99" t="str">
            <v>---</v>
          </cell>
        </row>
        <row r="100">
          <cell r="A100">
            <v>67</v>
          </cell>
          <cell r="B100" t="str">
            <v>1-2</v>
          </cell>
        </row>
        <row r="101">
          <cell r="A101">
            <v>68</v>
          </cell>
          <cell r="B101" t="str">
            <v>3-4</v>
          </cell>
        </row>
        <row r="102">
          <cell r="A102">
            <v>69</v>
          </cell>
          <cell r="B102" t="str">
            <v>5-8</v>
          </cell>
        </row>
        <row r="103">
          <cell r="A103">
            <v>70</v>
          </cell>
        </row>
      </sheetData>
      <sheetData sheetId="2">
        <row r="1">
          <cell r="B1" t="str">
            <v>52. Westdeutsche Senioren - Einzelmeisterschaft </v>
          </cell>
        </row>
        <row r="2">
          <cell r="B2" t="str">
            <v>04. + 05. Dezember  2021  in Hamm</v>
          </cell>
        </row>
        <row r="3">
          <cell r="B3" t="str">
            <v>Seniorinnen 55 - Einzel</v>
          </cell>
        </row>
        <row r="9">
          <cell r="D9">
            <v>91</v>
          </cell>
          <cell r="E9" t="str">
            <v> Beltermann</v>
          </cell>
          <cell r="F9" t="str">
            <v> Maria</v>
          </cell>
          <cell r="G9" t="str">
            <v>DÜ</v>
          </cell>
        </row>
        <row r="10">
          <cell r="D10">
            <v>95</v>
          </cell>
          <cell r="E10" t="str">
            <v> Koch</v>
          </cell>
          <cell r="F10" t="str">
            <v> Beate</v>
          </cell>
          <cell r="G10" t="str">
            <v>MR</v>
          </cell>
        </row>
        <row r="11">
          <cell r="D11">
            <v>96</v>
          </cell>
          <cell r="E11" t="str">
            <v> Kronshage</v>
          </cell>
          <cell r="F11" t="str">
            <v> Sabine</v>
          </cell>
          <cell r="G11" t="str">
            <v>OWL</v>
          </cell>
        </row>
        <row r="12">
          <cell r="D12">
            <v>0</v>
          </cell>
          <cell r="E12" t="str">
            <v>---</v>
          </cell>
          <cell r="F12">
            <v>0</v>
          </cell>
          <cell r="G12">
            <v>0</v>
          </cell>
        </row>
        <row r="16">
          <cell r="D16">
            <v>90</v>
          </cell>
          <cell r="E16" t="str">
            <v> Balfoort</v>
          </cell>
          <cell r="F16" t="str">
            <v> Bettina</v>
          </cell>
          <cell r="G16" t="str">
            <v>DÜ</v>
          </cell>
        </row>
        <row r="17">
          <cell r="D17">
            <v>102</v>
          </cell>
          <cell r="E17" t="str">
            <v> Simon</v>
          </cell>
          <cell r="F17" t="str">
            <v> Alison</v>
          </cell>
          <cell r="G17" t="str">
            <v>Mü</v>
          </cell>
        </row>
        <row r="18">
          <cell r="D18">
            <v>89</v>
          </cell>
          <cell r="E18" t="str">
            <v> Ackermann</v>
          </cell>
          <cell r="F18" t="str">
            <v> Iris</v>
          </cell>
          <cell r="G18" t="str">
            <v>MR</v>
          </cell>
        </row>
        <row r="19">
          <cell r="D19">
            <v>99</v>
          </cell>
          <cell r="E19" t="str">
            <v> Rustemeier</v>
          </cell>
          <cell r="F19" t="str">
            <v> Irmgard</v>
          </cell>
          <cell r="G19" t="str">
            <v>OWL</v>
          </cell>
        </row>
        <row r="23">
          <cell r="D23">
            <v>101</v>
          </cell>
          <cell r="E23" t="str">
            <v> Schimmelpfennig</v>
          </cell>
          <cell r="F23" t="str">
            <v> Annette</v>
          </cell>
          <cell r="G23" t="str">
            <v>MR</v>
          </cell>
        </row>
        <row r="24">
          <cell r="D24">
            <v>103</v>
          </cell>
          <cell r="E24" t="str">
            <v> Wilms</v>
          </cell>
          <cell r="F24" t="str">
            <v> Claudia</v>
          </cell>
          <cell r="G24" t="str">
            <v>DÜ</v>
          </cell>
        </row>
        <row r="25">
          <cell r="D25">
            <v>92</v>
          </cell>
          <cell r="E25" t="str">
            <v> Bergmann</v>
          </cell>
          <cell r="F25" t="str">
            <v> Heike</v>
          </cell>
          <cell r="G25" t="str">
            <v>Ar</v>
          </cell>
        </row>
        <row r="26">
          <cell r="D26">
            <v>93</v>
          </cell>
          <cell r="E26" t="str">
            <v> Croonen - Luft</v>
          </cell>
          <cell r="F26" t="str">
            <v> Barbara</v>
          </cell>
          <cell r="G26" t="str">
            <v>DÜ</v>
          </cell>
        </row>
        <row r="30">
          <cell r="D30">
            <v>97</v>
          </cell>
          <cell r="E30" t="str">
            <v> Matthies</v>
          </cell>
          <cell r="F30" t="str">
            <v> Birgit</v>
          </cell>
          <cell r="G30" t="str">
            <v>MR</v>
          </cell>
        </row>
        <row r="31">
          <cell r="D31">
            <v>100</v>
          </cell>
          <cell r="E31" t="str">
            <v> Rynders</v>
          </cell>
          <cell r="F31" t="str">
            <v> Gudrun</v>
          </cell>
          <cell r="G31" t="str">
            <v>DÜ</v>
          </cell>
        </row>
        <row r="32">
          <cell r="D32">
            <v>98</v>
          </cell>
          <cell r="E32" t="str">
            <v> Meinerz-Sing</v>
          </cell>
          <cell r="F32" t="str">
            <v> Ilona</v>
          </cell>
          <cell r="G32" t="str">
            <v>MR</v>
          </cell>
        </row>
        <row r="33">
          <cell r="D33">
            <v>94</v>
          </cell>
          <cell r="E33" t="str">
            <v> Kahle</v>
          </cell>
          <cell r="F33" t="str">
            <v> Doris</v>
          </cell>
          <cell r="G33" t="str">
            <v>OWL</v>
          </cell>
        </row>
        <row r="37"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4"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51"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</sheetData>
      <sheetData sheetId="3">
        <row r="5"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</v>
          </cell>
          <cell r="D6">
            <v>1</v>
          </cell>
          <cell r="E6" t="str">
            <v>18:30h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</v>
          </cell>
          <cell r="D7">
            <v>2</v>
          </cell>
          <cell r="E7" t="str">
            <v>18:30h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</v>
          </cell>
          <cell r="D8">
            <v>3</v>
          </cell>
          <cell r="E8" t="str">
            <v>18:30h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</v>
          </cell>
          <cell r="D9">
            <v>4</v>
          </cell>
          <cell r="E9" t="str">
            <v>18:30h</v>
          </cell>
          <cell r="P9">
            <v>1</v>
          </cell>
          <cell r="Q9">
            <v>0</v>
          </cell>
          <cell r="Y9" t="str">
            <v>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 </v>
          </cell>
          <cell r="D10">
            <v>3</v>
          </cell>
          <cell r="E10" t="str">
            <v>18:30h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</v>
          </cell>
          <cell r="D11">
            <v>4</v>
          </cell>
          <cell r="E11" t="str">
            <v>18:30h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P12">
            <v>0</v>
          </cell>
          <cell r="Q12">
            <v>1</v>
          </cell>
          <cell r="Y12" t="str">
            <v>-1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2</v>
          </cell>
          <cell r="C13" t="str">
            <v>Tisch </v>
          </cell>
          <cell r="D13">
            <v>29</v>
          </cell>
          <cell r="E13" t="str">
            <v>15:30h</v>
          </cell>
          <cell r="P13" t="str">
            <v/>
          </cell>
          <cell r="Q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2</v>
          </cell>
          <cell r="C14" t="str">
            <v>Tisch </v>
          </cell>
          <cell r="D14">
            <v>30</v>
          </cell>
          <cell r="E14" t="str">
            <v>15:30h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2</v>
          </cell>
          <cell r="C15" t="str">
            <v>Tisch </v>
          </cell>
          <cell r="D15">
            <v>31</v>
          </cell>
          <cell r="E15" t="str">
            <v>15:30h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2</v>
          </cell>
          <cell r="C16" t="str">
            <v>Tisch </v>
          </cell>
          <cell r="D16">
            <v>32</v>
          </cell>
          <cell r="E16" t="str">
            <v>15:30h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1</v>
          </cell>
          <cell r="C17" t="str">
            <v>Tisch </v>
          </cell>
          <cell r="D17">
            <v>9</v>
          </cell>
          <cell r="E17" t="str">
            <v>17:00h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  <row r="18">
          <cell r="B18" t="str">
            <v>Halle 1</v>
          </cell>
          <cell r="C18" t="str">
            <v>Tisch </v>
          </cell>
          <cell r="D18">
            <v>10</v>
          </cell>
          <cell r="E18" t="str">
            <v>17:00h</v>
          </cell>
          <cell r="P18" t="str">
            <v/>
          </cell>
          <cell r="Q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</row>
        <row r="19">
          <cell r="B19" t="str">
            <v>Halle 1</v>
          </cell>
          <cell r="C19" t="str">
            <v>Tisch </v>
          </cell>
          <cell r="D19">
            <v>9</v>
          </cell>
          <cell r="E19" t="str">
            <v>18:00h</v>
          </cell>
          <cell r="P19" t="str">
            <v/>
          </cell>
          <cell r="Q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</sheetData>
      <sheetData sheetId="6">
        <row r="5"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</v>
          </cell>
          <cell r="D6">
            <v>11</v>
          </cell>
          <cell r="E6" t="str">
            <v>16:00h</v>
          </cell>
          <cell r="P6">
            <v>1</v>
          </cell>
          <cell r="Q6">
            <v>0</v>
          </cell>
          <cell r="Y6" t="str">
            <v>1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</v>
          </cell>
          <cell r="D7">
            <v>12</v>
          </cell>
          <cell r="E7" t="str">
            <v>16:00h</v>
          </cell>
          <cell r="P7">
            <v>1</v>
          </cell>
          <cell r="Q7">
            <v>0</v>
          </cell>
          <cell r="Y7" t="str">
            <v>1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</v>
          </cell>
          <cell r="D8">
            <v>13</v>
          </cell>
          <cell r="E8" t="str">
            <v>16:00h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</v>
          </cell>
          <cell r="D9">
            <v>14</v>
          </cell>
          <cell r="E9" t="str">
            <v>16:00h</v>
          </cell>
          <cell r="P9">
            <v>1</v>
          </cell>
          <cell r="Q9">
            <v>0</v>
          </cell>
          <cell r="Y9" t="str">
            <v>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 </v>
          </cell>
          <cell r="D10">
            <v>13</v>
          </cell>
          <cell r="E10" t="str">
            <v>16:00h</v>
          </cell>
          <cell r="P10">
            <v>0</v>
          </cell>
          <cell r="Q10">
            <v>1</v>
          </cell>
          <cell r="Y10" t="str">
            <v>-1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</v>
          </cell>
          <cell r="D11">
            <v>14</v>
          </cell>
          <cell r="E11" t="str">
            <v>16:00h</v>
          </cell>
          <cell r="P11">
            <v>1</v>
          </cell>
          <cell r="Q11">
            <v>0</v>
          </cell>
          <cell r="Y11" t="str">
            <v>1</v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P12">
            <v>0</v>
          </cell>
          <cell r="Q12">
            <v>1</v>
          </cell>
          <cell r="Y12" t="str">
            <v>-1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2</v>
          </cell>
          <cell r="C13" t="str">
            <v>Tisch </v>
          </cell>
          <cell r="D13">
            <v>28</v>
          </cell>
          <cell r="E13" t="str">
            <v>13:30h</v>
          </cell>
          <cell r="P13">
            <v>1</v>
          </cell>
          <cell r="Q13">
            <v>0</v>
          </cell>
          <cell r="Y13" t="str">
            <v>1</v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2</v>
          </cell>
          <cell r="C14" t="str">
            <v>Tisch </v>
          </cell>
          <cell r="D14">
            <v>29</v>
          </cell>
          <cell r="E14" t="str">
            <v>13:30h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2</v>
          </cell>
          <cell r="C15" t="str">
            <v>Tisch </v>
          </cell>
          <cell r="D15">
            <v>30</v>
          </cell>
          <cell r="E15" t="str">
            <v>13:30h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2</v>
          </cell>
          <cell r="C16" t="str">
            <v>Tisch </v>
          </cell>
          <cell r="D16">
            <v>31</v>
          </cell>
          <cell r="E16" t="str">
            <v>13:30h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2</v>
          </cell>
          <cell r="C17" t="str">
            <v>Tisch </v>
          </cell>
          <cell r="D17">
            <v>29</v>
          </cell>
          <cell r="E17" t="str">
            <v>14:30h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  <row r="18">
          <cell r="B18" t="str">
            <v>Halle 2</v>
          </cell>
          <cell r="C18" t="str">
            <v>Tisch </v>
          </cell>
          <cell r="D18">
            <v>30</v>
          </cell>
          <cell r="E18" t="str">
            <v>14:30h</v>
          </cell>
          <cell r="P18" t="str">
            <v/>
          </cell>
          <cell r="Q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</row>
        <row r="19">
          <cell r="B19" t="str">
            <v>Halle 1</v>
          </cell>
          <cell r="C19" t="str">
            <v>Tisch </v>
          </cell>
          <cell r="D19">
            <v>9</v>
          </cell>
          <cell r="E19" t="str">
            <v>16:00h</v>
          </cell>
          <cell r="P19" t="str">
            <v/>
          </cell>
          <cell r="Q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</sheetData>
      <sheetData sheetId="9">
        <row r="5">
          <cell r="D5">
            <v>44534</v>
          </cell>
          <cell r="H5">
            <v>44535</v>
          </cell>
          <cell r="L5">
            <v>44535</v>
          </cell>
          <cell r="P5">
            <v>44535</v>
          </cell>
        </row>
      </sheetData>
      <sheetData sheetId="14">
        <row r="5">
          <cell r="D5">
            <v>44534</v>
          </cell>
          <cell r="H5">
            <v>44535</v>
          </cell>
          <cell r="L5">
            <v>44535</v>
          </cell>
          <cell r="P5">
            <v>44535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 "/>
      <sheetName val="Paarungen-Doppel"/>
      <sheetName val="Doppel"/>
      <sheetName val="Spielb Doppel"/>
      <sheetName val="Doppel_Zeit "/>
      <sheetName val="Spielb.Gr."/>
      <sheetName val="Grup_Zeit"/>
      <sheetName val="Grup_Zeit (2)"/>
      <sheetName val="Grup_Schiri"/>
      <sheetName val="Einzel_Zeit"/>
      <sheetName val="Herren_SEN 75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50 - Einzel</v>
          </cell>
        </row>
        <row r="6">
          <cell r="A6" t="str">
            <v>Seniorinnen 50 - Doppel</v>
          </cell>
        </row>
        <row r="7">
          <cell r="D7">
            <v>44535</v>
          </cell>
        </row>
        <row r="10">
          <cell r="A10">
            <v>1</v>
          </cell>
          <cell r="B10">
            <v>62</v>
          </cell>
          <cell r="C10" t="str">
            <v> Michajlova</v>
          </cell>
          <cell r="D10" t="str">
            <v> Tatjana</v>
          </cell>
          <cell r="E10" t="str">
            <v>DÜ</v>
          </cell>
        </row>
        <row r="11">
          <cell r="A11">
            <v>2</v>
          </cell>
          <cell r="B11">
            <v>56</v>
          </cell>
          <cell r="C11" t="str">
            <v> Ewinger</v>
          </cell>
          <cell r="D11" t="str">
            <v> Simone</v>
          </cell>
          <cell r="E11" t="str">
            <v>MR</v>
          </cell>
        </row>
        <row r="12">
          <cell r="A12">
            <v>3</v>
          </cell>
          <cell r="B12">
            <v>60</v>
          </cell>
          <cell r="C12" t="str">
            <v> König</v>
          </cell>
          <cell r="D12" t="str">
            <v> Jutta</v>
          </cell>
          <cell r="E12" t="str">
            <v>DÜ</v>
          </cell>
        </row>
        <row r="13">
          <cell r="A13">
            <v>4</v>
          </cell>
          <cell r="B13">
            <v>64</v>
          </cell>
          <cell r="C13" t="str">
            <v> Offermann</v>
          </cell>
          <cell r="D13" t="str">
            <v> Annette</v>
          </cell>
          <cell r="E13" t="str">
            <v>MR</v>
          </cell>
        </row>
        <row r="14">
          <cell r="A14">
            <v>5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</row>
        <row r="15">
          <cell r="A15">
            <v>6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</row>
        <row r="16">
          <cell r="A16">
            <v>7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</row>
        <row r="17">
          <cell r="A17">
            <v>8</v>
          </cell>
        </row>
        <row r="18">
          <cell r="A18">
            <v>9</v>
          </cell>
          <cell r="B18">
            <v>68</v>
          </cell>
          <cell r="C18" t="str">
            <v> Reiter</v>
          </cell>
          <cell r="D18" t="str">
            <v> Lydia</v>
          </cell>
          <cell r="E18" t="str">
            <v>DÜ</v>
          </cell>
        </row>
        <row r="19">
          <cell r="A19">
            <v>10</v>
          </cell>
          <cell r="B19">
            <v>59</v>
          </cell>
          <cell r="C19" t="str">
            <v> Kober</v>
          </cell>
          <cell r="D19" t="str">
            <v> Cornelia</v>
          </cell>
          <cell r="E19" t="str">
            <v>DÜ</v>
          </cell>
        </row>
        <row r="20">
          <cell r="A20">
            <v>11</v>
          </cell>
          <cell r="B20">
            <v>57</v>
          </cell>
          <cell r="C20" t="str">
            <v> Jenisch</v>
          </cell>
          <cell r="D20" t="str">
            <v> Petra</v>
          </cell>
          <cell r="E20" t="str">
            <v>DÜ</v>
          </cell>
        </row>
        <row r="21">
          <cell r="A21">
            <v>12</v>
          </cell>
          <cell r="B21">
            <v>54</v>
          </cell>
          <cell r="C21" t="str">
            <v> Agresti</v>
          </cell>
          <cell r="D21" t="str">
            <v> Sandra</v>
          </cell>
          <cell r="E21" t="str">
            <v>DÜ</v>
          </cell>
        </row>
        <row r="22">
          <cell r="A22">
            <v>13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</row>
        <row r="23">
          <cell r="A23">
            <v>14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</row>
        <row r="24">
          <cell r="A24">
            <v>15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</row>
        <row r="25">
          <cell r="A25">
            <v>16</v>
          </cell>
          <cell r="C25" t="str">
            <v>---</v>
          </cell>
        </row>
        <row r="27">
          <cell r="A27">
            <v>1</v>
          </cell>
          <cell r="B27">
            <v>68</v>
          </cell>
          <cell r="C27" t="str">
            <v> Reiter</v>
          </cell>
          <cell r="D27" t="str">
            <v> Lydia</v>
          </cell>
          <cell r="E27" t="str">
            <v>DÜ</v>
          </cell>
        </row>
        <row r="28">
          <cell r="A28">
            <v>2</v>
          </cell>
          <cell r="B28">
            <v>59</v>
          </cell>
          <cell r="C28" t="str">
            <v> Kober</v>
          </cell>
          <cell r="D28" t="str">
            <v> Cornelia</v>
          </cell>
          <cell r="E28" t="str">
            <v>DÜ</v>
          </cell>
        </row>
        <row r="29">
          <cell r="A29">
            <v>3</v>
          </cell>
          <cell r="B29">
            <v>57</v>
          </cell>
          <cell r="C29" t="str">
            <v> Jenisch</v>
          </cell>
          <cell r="D29" t="str">
            <v> Petra</v>
          </cell>
          <cell r="E29" t="str">
            <v>DÜ</v>
          </cell>
        </row>
        <row r="30">
          <cell r="A30">
            <v>4</v>
          </cell>
          <cell r="B30">
            <v>54</v>
          </cell>
          <cell r="C30" t="str">
            <v> Agresti</v>
          </cell>
          <cell r="D30" t="str">
            <v> Sandra</v>
          </cell>
          <cell r="E30" t="str">
            <v>DÜ</v>
          </cell>
        </row>
        <row r="31">
          <cell r="A31">
            <v>5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</row>
        <row r="32">
          <cell r="A32">
            <v>6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</row>
        <row r="33">
          <cell r="A33">
            <v>7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</row>
        <row r="35">
          <cell r="B35" t="str">
            <v>Auslosen - oben</v>
          </cell>
        </row>
        <row r="36">
          <cell r="A36">
            <v>10</v>
          </cell>
          <cell r="B36">
            <v>59</v>
          </cell>
          <cell r="C36" t="str">
            <v> Kober</v>
          </cell>
          <cell r="D36" t="str">
            <v> Cornelia</v>
          </cell>
          <cell r="E36" t="str">
            <v>DÜ</v>
          </cell>
        </row>
        <row r="37">
          <cell r="A37">
            <v>11</v>
          </cell>
          <cell r="B37">
            <v>57</v>
          </cell>
          <cell r="C37" t="str">
            <v> Jenisch</v>
          </cell>
          <cell r="D37" t="str">
            <v> Petra</v>
          </cell>
          <cell r="E37" t="str">
            <v>DÜ</v>
          </cell>
        </row>
        <row r="38">
          <cell r="A38">
            <v>14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</row>
        <row r="39"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</row>
        <row r="41">
          <cell r="B41" t="str">
            <v>Auslosen - unten</v>
          </cell>
        </row>
        <row r="42">
          <cell r="A42">
            <v>9</v>
          </cell>
          <cell r="B42">
            <v>68</v>
          </cell>
          <cell r="C42" t="str">
            <v> Reiter</v>
          </cell>
          <cell r="D42" t="str">
            <v> Lydia</v>
          </cell>
          <cell r="E42" t="str">
            <v>DÜ</v>
          </cell>
        </row>
        <row r="43">
          <cell r="A43">
            <v>12</v>
          </cell>
          <cell r="B43">
            <v>54</v>
          </cell>
          <cell r="C43" t="str">
            <v> Agresti</v>
          </cell>
          <cell r="D43" t="str">
            <v> Sandra</v>
          </cell>
          <cell r="E43" t="str">
            <v>DÜ</v>
          </cell>
        </row>
        <row r="44">
          <cell r="A44">
            <v>13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</row>
        <row r="47">
          <cell r="A47">
            <v>17</v>
          </cell>
          <cell r="B47">
            <v>67</v>
          </cell>
          <cell r="C47" t="str">
            <v> Prömpers</v>
          </cell>
          <cell r="D47" t="str">
            <v> Diana</v>
          </cell>
          <cell r="E47" t="str">
            <v>MR</v>
          </cell>
          <cell r="L47" t="str">
            <v>  Prömpers ,  Diana  MR</v>
          </cell>
        </row>
        <row r="48">
          <cell r="A48">
            <v>18</v>
          </cell>
          <cell r="B48">
            <v>66</v>
          </cell>
          <cell r="C48" t="str">
            <v> Pohlmann</v>
          </cell>
          <cell r="D48" t="str">
            <v> Sylke</v>
          </cell>
          <cell r="E48" t="str">
            <v>OWL</v>
          </cell>
          <cell r="L48" t="str">
            <v>  Pohlmann ,  Sylke  OWL</v>
          </cell>
        </row>
        <row r="49">
          <cell r="A49">
            <v>19</v>
          </cell>
          <cell r="B49">
            <v>58</v>
          </cell>
          <cell r="C49" t="str">
            <v> Kellermann-Fischer</v>
          </cell>
          <cell r="D49" t="str">
            <v> Nicole</v>
          </cell>
          <cell r="E49" t="str">
            <v>MÜ</v>
          </cell>
          <cell r="L49" t="str">
            <v>  Kellermann-Fischer ,  Nicole  MÜ</v>
          </cell>
        </row>
        <row r="50">
          <cell r="A50">
            <v>20</v>
          </cell>
          <cell r="B50">
            <v>55</v>
          </cell>
          <cell r="C50" t="str">
            <v> Algermissen</v>
          </cell>
          <cell r="D50" t="str">
            <v> Petra</v>
          </cell>
          <cell r="E50" t="str">
            <v>DÜ</v>
          </cell>
          <cell r="L50" t="str">
            <v>  Algermissen ,  Petra  DÜ</v>
          </cell>
        </row>
        <row r="51">
          <cell r="A51">
            <v>21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L51" t="e">
            <v>#N/A</v>
          </cell>
        </row>
        <row r="52">
          <cell r="A52">
            <v>22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L52" t="e">
            <v>#N/A</v>
          </cell>
        </row>
        <row r="53">
          <cell r="A53">
            <v>23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</row>
        <row r="54">
          <cell r="A54">
            <v>24</v>
          </cell>
        </row>
        <row r="55">
          <cell r="A55">
            <v>25</v>
          </cell>
          <cell r="B55">
            <v>0</v>
          </cell>
          <cell r="C55" t="str">
            <v>    ---</v>
          </cell>
          <cell r="D55">
            <v>0</v>
          </cell>
          <cell r="E55">
            <v>0</v>
          </cell>
          <cell r="L55" t="str">
            <v>     --- , 0  0</v>
          </cell>
        </row>
        <row r="56">
          <cell r="A56">
            <v>26</v>
          </cell>
          <cell r="B56">
            <v>65</v>
          </cell>
          <cell r="C56" t="str">
            <v> Pimmer</v>
          </cell>
          <cell r="D56" t="str">
            <v> Catrin</v>
          </cell>
          <cell r="E56" t="str">
            <v>MR</v>
          </cell>
          <cell r="L56" t="str">
            <v>  Pimmer ,  Catrin  MR</v>
          </cell>
        </row>
        <row r="57">
          <cell r="A57">
            <v>27</v>
          </cell>
          <cell r="B57">
            <v>61</v>
          </cell>
          <cell r="C57" t="str">
            <v> Melzer</v>
          </cell>
          <cell r="D57" t="str">
            <v> Nat</v>
          </cell>
          <cell r="E57" t="str">
            <v>MR</v>
          </cell>
          <cell r="L57" t="str">
            <v>  Melzer ,  Nat  MR</v>
          </cell>
        </row>
        <row r="58">
          <cell r="A58">
            <v>28</v>
          </cell>
          <cell r="B58">
            <v>63</v>
          </cell>
          <cell r="C58" t="str">
            <v> Mönch</v>
          </cell>
          <cell r="D58" t="str">
            <v> Andrea</v>
          </cell>
          <cell r="E58" t="str">
            <v>OWL</v>
          </cell>
          <cell r="L58" t="str">
            <v>  Mönch ,  Andrea  OWL</v>
          </cell>
        </row>
        <row r="59">
          <cell r="A59">
            <v>29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L59" t="e">
            <v>#N/A</v>
          </cell>
        </row>
        <row r="60">
          <cell r="A60">
            <v>30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L60" t="e">
            <v>#N/A</v>
          </cell>
        </row>
        <row r="61">
          <cell r="A61">
            <v>31</v>
          </cell>
        </row>
        <row r="62">
          <cell r="A62">
            <v>32</v>
          </cell>
        </row>
        <row r="63">
          <cell r="A63">
            <v>33</v>
          </cell>
          <cell r="C63" t="str">
            <v>    ---</v>
          </cell>
        </row>
        <row r="66">
          <cell r="C66" t="str">
            <v>Seniorinnen 50</v>
          </cell>
        </row>
        <row r="67">
          <cell r="A67">
            <v>34</v>
          </cell>
          <cell r="B67">
            <v>62</v>
          </cell>
          <cell r="C67" t="str">
            <v> Michajlova</v>
          </cell>
          <cell r="D67" t="str">
            <v> Tatjana</v>
          </cell>
          <cell r="E67" t="str">
            <v>DÜ</v>
          </cell>
        </row>
        <row r="68">
          <cell r="A68">
            <v>35</v>
          </cell>
          <cell r="B68">
            <v>56</v>
          </cell>
          <cell r="C68" t="str">
            <v> Ewinger</v>
          </cell>
          <cell r="D68" t="str">
            <v> Simone</v>
          </cell>
          <cell r="E68" t="str">
            <v>MR</v>
          </cell>
        </row>
        <row r="69">
          <cell r="A69">
            <v>36</v>
          </cell>
          <cell r="B69">
            <v>60</v>
          </cell>
          <cell r="C69" t="str">
            <v> König</v>
          </cell>
          <cell r="D69" t="str">
            <v> Jutta</v>
          </cell>
          <cell r="E69" t="str">
            <v>DÜ</v>
          </cell>
        </row>
        <row r="70">
          <cell r="A70">
            <v>37</v>
          </cell>
          <cell r="B70">
            <v>64</v>
          </cell>
          <cell r="C70" t="str">
            <v> Offermann</v>
          </cell>
          <cell r="D70" t="str">
            <v> Annette</v>
          </cell>
          <cell r="E70" t="str">
            <v>MR</v>
          </cell>
        </row>
        <row r="71">
          <cell r="A71">
            <v>38</v>
          </cell>
          <cell r="B71">
            <v>54</v>
          </cell>
          <cell r="C71" t="str">
            <v> Agresti</v>
          </cell>
          <cell r="D71" t="str">
            <v> Sandra</v>
          </cell>
          <cell r="E71" t="str">
            <v>DÜ</v>
          </cell>
        </row>
        <row r="72">
          <cell r="A72">
            <v>39</v>
          </cell>
          <cell r="B72">
            <v>57</v>
          </cell>
          <cell r="C72" t="str">
            <v> Jenisch</v>
          </cell>
          <cell r="D72" t="str">
            <v> Petra</v>
          </cell>
          <cell r="E72" t="str">
            <v>DÜ</v>
          </cell>
        </row>
        <row r="73">
          <cell r="A73">
            <v>40</v>
          </cell>
          <cell r="B73">
            <v>59</v>
          </cell>
          <cell r="C73" t="str">
            <v> Kober</v>
          </cell>
          <cell r="D73" t="str">
            <v> Cornelia</v>
          </cell>
          <cell r="E73" t="str">
            <v>DÜ</v>
          </cell>
        </row>
        <row r="74">
          <cell r="A74">
            <v>41</v>
          </cell>
          <cell r="B74">
            <v>68</v>
          </cell>
          <cell r="C74" t="str">
            <v> Reiter</v>
          </cell>
          <cell r="D74" t="str">
            <v> Lydia</v>
          </cell>
          <cell r="E74" t="str">
            <v>DÜ</v>
          </cell>
        </row>
        <row r="75">
          <cell r="A75">
            <v>42</v>
          </cell>
          <cell r="B75">
            <v>55</v>
          </cell>
          <cell r="C75" t="str">
            <v> Algermissen</v>
          </cell>
          <cell r="D75" t="str">
            <v> Petra</v>
          </cell>
          <cell r="E75" t="str">
            <v>DÜ</v>
          </cell>
        </row>
        <row r="76">
          <cell r="A76">
            <v>43</v>
          </cell>
          <cell r="B76">
            <v>67</v>
          </cell>
          <cell r="C76" t="str">
            <v> Prömpers</v>
          </cell>
          <cell r="D76" t="str">
            <v> Diana</v>
          </cell>
          <cell r="E76" t="str">
            <v>MR</v>
          </cell>
        </row>
        <row r="77">
          <cell r="A77">
            <v>44</v>
          </cell>
          <cell r="B77">
            <v>66</v>
          </cell>
          <cell r="C77" t="str">
            <v> Pohlmann</v>
          </cell>
          <cell r="D77" t="str">
            <v> Sylke</v>
          </cell>
          <cell r="E77" t="str">
            <v>OWL</v>
          </cell>
        </row>
        <row r="78">
          <cell r="A78">
            <v>45</v>
          </cell>
          <cell r="B78">
            <v>58</v>
          </cell>
          <cell r="C78" t="str">
            <v> Kellermann-Fischer</v>
          </cell>
          <cell r="D78" t="str">
            <v> Nicole</v>
          </cell>
          <cell r="E78" t="str">
            <v>MÜ</v>
          </cell>
        </row>
        <row r="79">
          <cell r="A79">
            <v>46</v>
          </cell>
          <cell r="B79">
            <v>61</v>
          </cell>
          <cell r="C79" t="str">
            <v> Melzer</v>
          </cell>
          <cell r="D79" t="str">
            <v> Nat</v>
          </cell>
          <cell r="E79" t="str">
            <v>MR</v>
          </cell>
        </row>
        <row r="80">
          <cell r="A80">
            <v>47</v>
          </cell>
          <cell r="B80">
            <v>63</v>
          </cell>
          <cell r="C80" t="str">
            <v> Mönch</v>
          </cell>
          <cell r="D80" t="str">
            <v> Andrea</v>
          </cell>
          <cell r="E80" t="str">
            <v>OWL</v>
          </cell>
        </row>
        <row r="81">
          <cell r="A81">
            <v>48</v>
          </cell>
          <cell r="B81">
            <v>65</v>
          </cell>
          <cell r="C81" t="str">
            <v> Pimmer</v>
          </cell>
          <cell r="D81" t="str">
            <v> Catrin</v>
          </cell>
          <cell r="E81" t="str">
            <v>MR</v>
          </cell>
        </row>
        <row r="82">
          <cell r="A82">
            <v>49</v>
          </cell>
          <cell r="B82">
            <v>99</v>
          </cell>
          <cell r="C82" t="str">
            <v> Rustemeier</v>
          </cell>
          <cell r="D82" t="str">
            <v> Irmgard</v>
          </cell>
          <cell r="E82" t="str">
            <v>OWL</v>
          </cell>
        </row>
        <row r="85">
          <cell r="D85" t="str">
            <v> </v>
          </cell>
        </row>
        <row r="88">
          <cell r="C88" t="str">
            <v>    </v>
          </cell>
        </row>
        <row r="93">
          <cell r="C93" t="str">
            <v>---</v>
          </cell>
        </row>
      </sheetData>
      <sheetData sheetId="2">
        <row r="1">
          <cell r="B1" t="str">
            <v>52. Westdeutsche Senioren - Einzelmeisterschaft </v>
          </cell>
        </row>
        <row r="2">
          <cell r="B2" t="str">
            <v>04. + 05. Dezember  2021  in Hamm</v>
          </cell>
        </row>
        <row r="3">
          <cell r="B3" t="str">
            <v>Seniorinnen 50 - Einzel</v>
          </cell>
        </row>
        <row r="9">
          <cell r="D9">
            <v>62</v>
          </cell>
          <cell r="E9" t="str">
            <v> Michajlova</v>
          </cell>
          <cell r="F9" t="str">
            <v> Tatjana</v>
          </cell>
          <cell r="G9" t="str">
            <v>DÜ</v>
          </cell>
        </row>
        <row r="10">
          <cell r="D10">
            <v>68</v>
          </cell>
          <cell r="E10" t="str">
            <v> Reiter</v>
          </cell>
          <cell r="F10" t="str">
            <v> Lydia</v>
          </cell>
          <cell r="G10" t="str">
            <v>DÜ</v>
          </cell>
        </row>
        <row r="11">
          <cell r="D11">
            <v>67</v>
          </cell>
          <cell r="E11" t="str">
            <v> Prömpers</v>
          </cell>
          <cell r="F11" t="str">
            <v> Diana</v>
          </cell>
          <cell r="G11" t="str">
            <v>MR</v>
          </cell>
        </row>
        <row r="12">
          <cell r="D12">
            <v>0</v>
          </cell>
          <cell r="E12" t="str">
            <v>    ---</v>
          </cell>
          <cell r="F12">
            <v>0</v>
          </cell>
          <cell r="G12">
            <v>0</v>
          </cell>
        </row>
        <row r="16">
          <cell r="D16">
            <v>56</v>
          </cell>
          <cell r="E16" t="str">
            <v> Ewinger</v>
          </cell>
          <cell r="F16" t="str">
            <v> Simone</v>
          </cell>
          <cell r="G16" t="str">
            <v>MR</v>
          </cell>
        </row>
        <row r="17">
          <cell r="D17">
            <v>59</v>
          </cell>
          <cell r="E17" t="str">
            <v> Kober</v>
          </cell>
          <cell r="F17" t="str">
            <v> Cornelia</v>
          </cell>
          <cell r="G17" t="str">
            <v>DÜ</v>
          </cell>
        </row>
        <row r="18">
          <cell r="D18">
            <v>66</v>
          </cell>
          <cell r="E18" t="str">
            <v> Pohlmann</v>
          </cell>
          <cell r="F18" t="str">
            <v> Sylke</v>
          </cell>
          <cell r="G18" t="str">
            <v>OWL</v>
          </cell>
        </row>
        <row r="19">
          <cell r="D19">
            <v>65</v>
          </cell>
          <cell r="E19" t="str">
            <v> Pimmer</v>
          </cell>
          <cell r="F19" t="str">
            <v> Catrin</v>
          </cell>
          <cell r="G19" t="str">
            <v>MR</v>
          </cell>
        </row>
        <row r="23">
          <cell r="D23">
            <v>60</v>
          </cell>
          <cell r="E23" t="str">
            <v> König</v>
          </cell>
          <cell r="F23" t="str">
            <v> Jutta</v>
          </cell>
          <cell r="G23" t="str">
            <v>DÜ</v>
          </cell>
        </row>
        <row r="24">
          <cell r="D24">
            <v>57</v>
          </cell>
          <cell r="E24" t="str">
            <v> Jenisch</v>
          </cell>
          <cell r="F24" t="str">
            <v> Petra</v>
          </cell>
          <cell r="G24" t="str">
            <v>DÜ</v>
          </cell>
        </row>
        <row r="25">
          <cell r="D25">
            <v>58</v>
          </cell>
          <cell r="E25" t="str">
            <v> Kellermann-Fischer</v>
          </cell>
          <cell r="F25" t="str">
            <v> Nicole</v>
          </cell>
          <cell r="G25" t="str">
            <v>MÜ</v>
          </cell>
        </row>
        <row r="26">
          <cell r="D26">
            <v>61</v>
          </cell>
          <cell r="E26" t="str">
            <v> Melzer</v>
          </cell>
          <cell r="F26" t="str">
            <v> Nat</v>
          </cell>
          <cell r="G26" t="str">
            <v>MR</v>
          </cell>
        </row>
        <row r="30">
          <cell r="D30">
            <v>64</v>
          </cell>
          <cell r="E30" t="str">
            <v> Offermann</v>
          </cell>
          <cell r="F30" t="str">
            <v> Annette</v>
          </cell>
          <cell r="G30" t="str">
            <v>MR</v>
          </cell>
        </row>
        <row r="31">
          <cell r="D31">
            <v>54</v>
          </cell>
          <cell r="E31" t="str">
            <v> Agresti</v>
          </cell>
          <cell r="F31" t="str">
            <v> Sandra</v>
          </cell>
          <cell r="G31" t="str">
            <v>DÜ</v>
          </cell>
        </row>
        <row r="32">
          <cell r="D32">
            <v>55</v>
          </cell>
          <cell r="E32" t="str">
            <v> Algermissen</v>
          </cell>
          <cell r="F32" t="str">
            <v> Petra</v>
          </cell>
          <cell r="G32" t="str">
            <v>DÜ</v>
          </cell>
        </row>
        <row r="33">
          <cell r="D33">
            <v>63</v>
          </cell>
          <cell r="E33" t="str">
            <v> Mönch</v>
          </cell>
          <cell r="F33" t="str">
            <v> Andrea</v>
          </cell>
          <cell r="G33" t="str">
            <v>OWL</v>
          </cell>
        </row>
        <row r="37"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4"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51"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</row>
        <row r="54"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</row>
      </sheetData>
      <sheetData sheetId="3">
        <row r="5"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</v>
          </cell>
          <cell r="D6">
            <v>1</v>
          </cell>
          <cell r="E6" t="str">
            <v>18:30h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</v>
          </cell>
          <cell r="D7">
            <v>2</v>
          </cell>
          <cell r="E7" t="str">
            <v>18:30h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</v>
          </cell>
          <cell r="D8">
            <v>3</v>
          </cell>
          <cell r="E8" t="str">
            <v>18:30h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</v>
          </cell>
          <cell r="D9">
            <v>4</v>
          </cell>
          <cell r="E9" t="str">
            <v>18:30h</v>
          </cell>
          <cell r="P9">
            <v>1</v>
          </cell>
          <cell r="Q9">
            <v>0</v>
          </cell>
          <cell r="Y9" t="str">
            <v>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 </v>
          </cell>
          <cell r="D10">
            <v>3</v>
          </cell>
          <cell r="E10" t="str">
            <v>18:30h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</v>
          </cell>
          <cell r="D11">
            <v>4</v>
          </cell>
          <cell r="E11" t="str">
            <v>18:30h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P12">
            <v>0</v>
          </cell>
          <cell r="Q12">
            <v>1</v>
          </cell>
          <cell r="Y12" t="str">
            <v>-1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2</v>
          </cell>
          <cell r="C13" t="str">
            <v>Tisch </v>
          </cell>
          <cell r="D13">
            <v>25</v>
          </cell>
          <cell r="E13" t="str">
            <v>15:30h</v>
          </cell>
          <cell r="P13" t="str">
            <v/>
          </cell>
          <cell r="Q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2</v>
          </cell>
          <cell r="C14" t="str">
            <v>Tisch </v>
          </cell>
          <cell r="D14">
            <v>26</v>
          </cell>
          <cell r="E14" t="str">
            <v>15:30h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2</v>
          </cell>
          <cell r="C15" t="str">
            <v>Tisch </v>
          </cell>
          <cell r="D15">
            <v>27</v>
          </cell>
          <cell r="E15" t="str">
            <v>15:30h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2</v>
          </cell>
          <cell r="C16" t="str">
            <v>Tisch </v>
          </cell>
          <cell r="D16">
            <v>28</v>
          </cell>
          <cell r="E16" t="str">
            <v>15:30h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1</v>
          </cell>
          <cell r="C17" t="str">
            <v>Tisch </v>
          </cell>
          <cell r="D17">
            <v>5</v>
          </cell>
          <cell r="E17" t="str">
            <v>17:00h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  <row r="18">
          <cell r="B18" t="str">
            <v>Halle 1</v>
          </cell>
          <cell r="C18" t="str">
            <v>Tisch </v>
          </cell>
          <cell r="D18">
            <v>6</v>
          </cell>
          <cell r="E18" t="str">
            <v>17:00h</v>
          </cell>
          <cell r="P18" t="str">
            <v/>
          </cell>
          <cell r="Q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</row>
        <row r="19">
          <cell r="B19" t="str">
            <v>Halle 1</v>
          </cell>
          <cell r="C19" t="str">
            <v>Tisch </v>
          </cell>
          <cell r="D19">
            <v>5</v>
          </cell>
          <cell r="E19" t="str">
            <v>18:00h</v>
          </cell>
          <cell r="P19" t="str">
            <v/>
          </cell>
          <cell r="Q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</sheetData>
      <sheetData sheetId="6">
        <row r="5"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</v>
          </cell>
          <cell r="D6">
            <v>11</v>
          </cell>
          <cell r="E6" t="str">
            <v>16:00h</v>
          </cell>
          <cell r="P6">
            <v>0</v>
          </cell>
          <cell r="Q6">
            <v>1</v>
          </cell>
          <cell r="Y6" t="str">
            <v>-1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</v>
          </cell>
          <cell r="D7">
            <v>12</v>
          </cell>
          <cell r="E7" t="str">
            <v>16:00h</v>
          </cell>
          <cell r="P7">
            <v>1</v>
          </cell>
          <cell r="Q7">
            <v>0</v>
          </cell>
          <cell r="Y7" t="str">
            <v>1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</v>
          </cell>
          <cell r="D8">
            <v>13</v>
          </cell>
          <cell r="E8" t="str">
            <v>16:00h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</v>
          </cell>
          <cell r="D9">
            <v>14</v>
          </cell>
          <cell r="E9" t="str">
            <v>16:00h</v>
          </cell>
          <cell r="P9">
            <v>1</v>
          </cell>
          <cell r="Q9">
            <v>0</v>
          </cell>
          <cell r="Y9" t="str">
            <v>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 </v>
          </cell>
          <cell r="D10">
            <v>13</v>
          </cell>
          <cell r="E10" t="str">
            <v>16:00h</v>
          </cell>
          <cell r="P10">
            <v>0</v>
          </cell>
          <cell r="Q10">
            <v>1</v>
          </cell>
          <cell r="Y10" t="str">
            <v>-1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</v>
          </cell>
          <cell r="D11">
            <v>14</v>
          </cell>
          <cell r="E11" t="str">
            <v>16:00h</v>
          </cell>
          <cell r="P11">
            <v>1</v>
          </cell>
          <cell r="Q11">
            <v>0</v>
          </cell>
          <cell r="Y11" t="str">
            <v>1</v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P12">
            <v>0</v>
          </cell>
          <cell r="Q12">
            <v>1</v>
          </cell>
          <cell r="Y12" t="str">
            <v>-1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2</v>
          </cell>
          <cell r="C13" t="str">
            <v>Tisch </v>
          </cell>
          <cell r="D13">
            <v>25</v>
          </cell>
          <cell r="E13" t="str">
            <v>13:30h</v>
          </cell>
          <cell r="P13" t="str">
            <v/>
          </cell>
          <cell r="Q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2</v>
          </cell>
          <cell r="C14" t="str">
            <v>Tisch </v>
          </cell>
          <cell r="D14">
            <v>26</v>
          </cell>
          <cell r="E14" t="str">
            <v>13:30h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2</v>
          </cell>
          <cell r="C15" t="str">
            <v>Tisch </v>
          </cell>
          <cell r="D15">
            <v>27</v>
          </cell>
          <cell r="E15" t="str">
            <v>13:30h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2</v>
          </cell>
          <cell r="C16" t="str">
            <v>Tisch </v>
          </cell>
          <cell r="D16">
            <v>28</v>
          </cell>
          <cell r="E16" t="str">
            <v>13:30h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2</v>
          </cell>
          <cell r="C17" t="str">
            <v>Tisch </v>
          </cell>
          <cell r="D17">
            <v>25</v>
          </cell>
          <cell r="E17" t="str">
            <v>14:30h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  <row r="18">
          <cell r="B18" t="str">
            <v>Halle 2</v>
          </cell>
          <cell r="C18" t="str">
            <v>Tisch </v>
          </cell>
          <cell r="D18">
            <v>26</v>
          </cell>
          <cell r="E18" t="str">
            <v>14:30h</v>
          </cell>
          <cell r="P18" t="str">
            <v/>
          </cell>
          <cell r="Q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</row>
        <row r="19">
          <cell r="B19" t="str">
            <v>Halle 1</v>
          </cell>
          <cell r="C19" t="str">
            <v>Tisch </v>
          </cell>
          <cell r="D19">
            <v>5</v>
          </cell>
          <cell r="E19" t="str">
            <v>16:00h</v>
          </cell>
          <cell r="P19" t="str">
            <v/>
          </cell>
          <cell r="Q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</sheetData>
      <sheetData sheetId="9">
        <row r="5">
          <cell r="D5">
            <v>44534</v>
          </cell>
          <cell r="H5">
            <v>44535</v>
          </cell>
          <cell r="L5">
            <v>44535</v>
          </cell>
          <cell r="P5">
            <v>44535</v>
          </cell>
        </row>
      </sheetData>
      <sheetData sheetId="14">
        <row r="5">
          <cell r="D5">
            <v>44534</v>
          </cell>
          <cell r="H5">
            <v>44535</v>
          </cell>
          <cell r="L5">
            <v>44535</v>
          </cell>
          <cell r="P5">
            <v>44535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Schiri"/>
      <sheetName val="Grup_Zeit (2)"/>
      <sheetName val="Einzel_Zeit"/>
      <sheetName val="Doppel_Zeit "/>
      <sheetName val="Spielb.Gr."/>
      <sheetName val="Beschreibung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6">
          <cell r="A6" t="str">
            <v>Seniorinnen 45 - Einzel</v>
          </cell>
        </row>
        <row r="8">
          <cell r="C8">
            <v>44534</v>
          </cell>
        </row>
        <row r="10">
          <cell r="A10">
            <v>1</v>
          </cell>
          <cell r="B10">
            <v>31</v>
          </cell>
          <cell r="C10" t="str">
            <v> Thöne</v>
          </cell>
          <cell r="D10" t="str">
            <v> Christiane</v>
          </cell>
          <cell r="E10" t="str">
            <v>OWL</v>
          </cell>
        </row>
        <row r="11">
          <cell r="A11">
            <v>2</v>
          </cell>
          <cell r="B11">
            <v>28</v>
          </cell>
          <cell r="C11" t="str">
            <v> Schoulen</v>
          </cell>
          <cell r="D11" t="str">
            <v> Petra</v>
          </cell>
          <cell r="E11" t="str">
            <v>MR</v>
          </cell>
        </row>
        <row r="12">
          <cell r="A12">
            <v>3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</row>
        <row r="13">
          <cell r="A13">
            <v>4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</row>
        <row r="14">
          <cell r="A14">
            <v>5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</row>
        <row r="15">
          <cell r="A15">
            <v>6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</row>
        <row r="16">
          <cell r="A16">
            <v>7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</row>
        <row r="17">
          <cell r="A17">
            <v>8</v>
          </cell>
        </row>
        <row r="18">
          <cell r="A18">
            <v>9</v>
          </cell>
          <cell r="B18">
            <v>33</v>
          </cell>
          <cell r="C18" t="str">
            <v> Wilkowski</v>
          </cell>
          <cell r="D18" t="str">
            <v> Sandra</v>
          </cell>
          <cell r="E18" t="str">
            <v>DÜ</v>
          </cell>
        </row>
        <row r="19">
          <cell r="A19">
            <v>10</v>
          </cell>
          <cell r="B19">
            <v>30</v>
          </cell>
          <cell r="C19" t="str">
            <v> Stich</v>
          </cell>
          <cell r="D19" t="str">
            <v> Nicole</v>
          </cell>
          <cell r="E19" t="str">
            <v>OWL</v>
          </cell>
        </row>
        <row r="20">
          <cell r="A20">
            <v>11</v>
          </cell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</row>
        <row r="21">
          <cell r="A21">
            <v>12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</row>
        <row r="22">
          <cell r="A22">
            <v>13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</row>
        <row r="23">
          <cell r="A23">
            <v>14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</row>
        <row r="24">
          <cell r="A24">
            <v>15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</row>
        <row r="25">
          <cell r="A25">
            <v>16</v>
          </cell>
          <cell r="C25" t="str">
            <v>---</v>
          </cell>
        </row>
        <row r="27">
          <cell r="A27">
            <v>1</v>
          </cell>
          <cell r="B27">
            <v>33</v>
          </cell>
          <cell r="C27" t="str">
            <v> Wilkowski</v>
          </cell>
          <cell r="D27" t="str">
            <v> Sandra</v>
          </cell>
          <cell r="E27" t="str">
            <v>DÜ</v>
          </cell>
        </row>
        <row r="28">
          <cell r="A28">
            <v>2</v>
          </cell>
          <cell r="B28">
            <v>30</v>
          </cell>
          <cell r="C28" t="str">
            <v> Stich</v>
          </cell>
          <cell r="D28" t="str">
            <v> Nicole</v>
          </cell>
          <cell r="E28" t="str">
            <v>OWL</v>
          </cell>
        </row>
        <row r="29">
          <cell r="A29">
            <v>3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</row>
        <row r="30">
          <cell r="A30">
            <v>4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</row>
        <row r="31">
          <cell r="A31">
            <v>5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</row>
        <row r="32">
          <cell r="A32">
            <v>6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</row>
        <row r="33">
          <cell r="A33">
            <v>7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</row>
        <row r="35">
          <cell r="B35" t="str">
            <v>Auslosen - oben</v>
          </cell>
        </row>
        <row r="36">
          <cell r="A36">
            <v>10</v>
          </cell>
          <cell r="B36">
            <v>30</v>
          </cell>
          <cell r="C36" t="str">
            <v> Stich</v>
          </cell>
          <cell r="D36" t="str">
            <v> Nicole</v>
          </cell>
          <cell r="E36" t="str">
            <v>OWL</v>
          </cell>
        </row>
        <row r="37">
          <cell r="A37">
            <v>11</v>
          </cell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</row>
        <row r="38">
          <cell r="A38">
            <v>14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</row>
        <row r="39">
          <cell r="A39">
            <v>15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</row>
        <row r="41">
          <cell r="B41" t="str">
            <v>Auslosen - unten</v>
          </cell>
        </row>
        <row r="42">
          <cell r="A42">
            <v>9</v>
          </cell>
          <cell r="B42">
            <v>33</v>
          </cell>
          <cell r="C42" t="str">
            <v> Wilkowski</v>
          </cell>
          <cell r="D42" t="str">
            <v> Sandra</v>
          </cell>
          <cell r="E42" t="str">
            <v>DÜ</v>
          </cell>
        </row>
        <row r="43">
          <cell r="A43">
            <v>12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</row>
        <row r="44">
          <cell r="A44">
            <v>13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</row>
        <row r="48">
          <cell r="A48">
            <v>17</v>
          </cell>
          <cell r="B48">
            <v>29</v>
          </cell>
          <cell r="C48" t="str">
            <v> Specht</v>
          </cell>
          <cell r="D48" t="str">
            <v> Melanie</v>
          </cell>
          <cell r="E48" t="str">
            <v>MR</v>
          </cell>
          <cell r="L48" t="str">
            <v>  Specht ,  Melanie  MR</v>
          </cell>
        </row>
        <row r="49">
          <cell r="A49">
            <v>18</v>
          </cell>
          <cell r="B49">
            <v>32</v>
          </cell>
          <cell r="C49" t="str">
            <v> Welz</v>
          </cell>
          <cell r="D49" t="str">
            <v> Christina</v>
          </cell>
          <cell r="E49" t="str">
            <v>Ar</v>
          </cell>
          <cell r="L49" t="str">
            <v>  Welz ,  Christina  Ar</v>
          </cell>
        </row>
        <row r="50">
          <cell r="A50">
            <v>19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L50" t="e">
            <v>#N/A</v>
          </cell>
        </row>
        <row r="51">
          <cell r="A51">
            <v>20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L51" t="e">
            <v>#N/A</v>
          </cell>
        </row>
        <row r="52">
          <cell r="A52">
            <v>21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L52" t="e">
            <v>#N/A</v>
          </cell>
        </row>
        <row r="53">
          <cell r="A53">
            <v>22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L53" t="e">
            <v>#N/A</v>
          </cell>
        </row>
        <row r="54">
          <cell r="A54">
            <v>23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L54" t="e">
            <v>#N/A</v>
          </cell>
        </row>
        <row r="55">
          <cell r="A55">
            <v>24</v>
          </cell>
        </row>
        <row r="56">
          <cell r="A56">
            <v>25</v>
          </cell>
          <cell r="B56">
            <v>0</v>
          </cell>
          <cell r="C56" t="str">
            <v>   ---</v>
          </cell>
          <cell r="D56">
            <v>0</v>
          </cell>
          <cell r="E56">
            <v>0</v>
          </cell>
          <cell r="L56" t="str">
            <v>    --- , 0  0</v>
          </cell>
        </row>
        <row r="57">
          <cell r="A57">
            <v>26</v>
          </cell>
          <cell r="B57">
            <v>27</v>
          </cell>
          <cell r="C57" t="str">
            <v> Lehn</v>
          </cell>
          <cell r="D57" t="str">
            <v> Anke</v>
          </cell>
          <cell r="E57" t="str">
            <v>MR</v>
          </cell>
          <cell r="L57" t="str">
            <v>  Lehn ,  Anke  MR</v>
          </cell>
        </row>
        <row r="58">
          <cell r="A58">
            <v>27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L58" t="e">
            <v>#N/A</v>
          </cell>
        </row>
        <row r="59">
          <cell r="A59">
            <v>28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L59" t="e">
            <v>#N/A</v>
          </cell>
        </row>
        <row r="60">
          <cell r="A60">
            <v>29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L60" t="e">
            <v>#N/A</v>
          </cell>
        </row>
        <row r="61">
          <cell r="A61">
            <v>30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L61" t="e">
            <v>#N/A</v>
          </cell>
        </row>
        <row r="62">
          <cell r="A62">
            <v>31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L62" t="e">
            <v>#N/A</v>
          </cell>
        </row>
        <row r="63">
          <cell r="A63">
            <v>32</v>
          </cell>
        </row>
        <row r="64">
          <cell r="A64">
            <v>33</v>
          </cell>
        </row>
        <row r="65">
          <cell r="C65" t="str">
            <v>Seniorinnen 45</v>
          </cell>
        </row>
        <row r="66">
          <cell r="A66">
            <v>34</v>
          </cell>
          <cell r="B66">
            <v>31</v>
          </cell>
          <cell r="C66" t="str">
            <v> Thöne</v>
          </cell>
          <cell r="D66" t="str">
            <v> Christiane</v>
          </cell>
          <cell r="E66" t="str">
            <v>OWL</v>
          </cell>
        </row>
        <row r="67">
          <cell r="A67">
            <v>35</v>
          </cell>
          <cell r="B67">
            <v>28</v>
          </cell>
          <cell r="C67" t="str">
            <v> Schoulen</v>
          </cell>
          <cell r="D67" t="str">
            <v> Petra</v>
          </cell>
          <cell r="E67" t="str">
            <v>MR</v>
          </cell>
        </row>
        <row r="68">
          <cell r="A68">
            <v>36</v>
          </cell>
          <cell r="B68">
            <v>30</v>
          </cell>
          <cell r="C68" t="str">
            <v> Stich</v>
          </cell>
          <cell r="D68" t="str">
            <v> Nicole</v>
          </cell>
          <cell r="E68" t="str">
            <v>OWL</v>
          </cell>
        </row>
        <row r="69">
          <cell r="A69">
            <v>37</v>
          </cell>
          <cell r="B69">
            <v>33</v>
          </cell>
          <cell r="C69" t="str">
            <v> Wilkowski</v>
          </cell>
          <cell r="D69" t="str">
            <v> Sandra</v>
          </cell>
          <cell r="E69" t="str">
            <v>DÜ</v>
          </cell>
        </row>
        <row r="70">
          <cell r="A70">
            <v>38</v>
          </cell>
          <cell r="B70">
            <v>29</v>
          </cell>
          <cell r="C70" t="str">
            <v> Specht</v>
          </cell>
          <cell r="D70" t="str">
            <v> Melanie</v>
          </cell>
          <cell r="E70" t="str">
            <v>MR</v>
          </cell>
        </row>
        <row r="71">
          <cell r="A71">
            <v>39</v>
          </cell>
          <cell r="B71">
            <v>32</v>
          </cell>
          <cell r="C71" t="str">
            <v> Welz</v>
          </cell>
          <cell r="D71" t="str">
            <v> Christina</v>
          </cell>
          <cell r="E71" t="str">
            <v>Ar</v>
          </cell>
        </row>
        <row r="72">
          <cell r="A72">
            <v>40</v>
          </cell>
          <cell r="B72">
            <v>27</v>
          </cell>
          <cell r="C72" t="str">
            <v> Lehn</v>
          </cell>
          <cell r="D72" t="str">
            <v> Anke</v>
          </cell>
          <cell r="E72" t="str">
            <v>MR</v>
          </cell>
        </row>
        <row r="73">
          <cell r="A73">
            <v>41</v>
          </cell>
        </row>
        <row r="74">
          <cell r="A74">
            <v>42</v>
          </cell>
        </row>
        <row r="75">
          <cell r="A75">
            <v>43</v>
          </cell>
        </row>
        <row r="76">
          <cell r="A76">
            <v>44</v>
          </cell>
        </row>
        <row r="77">
          <cell r="A77">
            <v>45</v>
          </cell>
        </row>
        <row r="78">
          <cell r="A78">
            <v>46</v>
          </cell>
        </row>
        <row r="79">
          <cell r="A79">
            <v>47</v>
          </cell>
        </row>
        <row r="80">
          <cell r="A80">
            <v>48</v>
          </cell>
        </row>
        <row r="81">
          <cell r="A81">
            <v>49</v>
          </cell>
        </row>
        <row r="82">
          <cell r="A82">
            <v>50</v>
          </cell>
        </row>
        <row r="83">
          <cell r="A83">
            <v>51</v>
          </cell>
        </row>
        <row r="84">
          <cell r="A84">
            <v>52</v>
          </cell>
        </row>
        <row r="85">
          <cell r="A85">
            <v>53</v>
          </cell>
        </row>
        <row r="86">
          <cell r="A86">
            <v>54</v>
          </cell>
        </row>
        <row r="87">
          <cell r="A87">
            <v>55</v>
          </cell>
        </row>
        <row r="88">
          <cell r="A88">
            <v>56</v>
          </cell>
        </row>
        <row r="89">
          <cell r="A89">
            <v>57</v>
          </cell>
        </row>
        <row r="90">
          <cell r="A90">
            <v>58</v>
          </cell>
        </row>
        <row r="91">
          <cell r="A91">
            <v>59</v>
          </cell>
        </row>
        <row r="92">
          <cell r="A92">
            <v>60</v>
          </cell>
          <cell r="C92" t="str">
            <v>   ---</v>
          </cell>
        </row>
        <row r="93">
          <cell r="A93">
            <v>61</v>
          </cell>
        </row>
        <row r="94">
          <cell r="A94">
            <v>62</v>
          </cell>
        </row>
        <row r="95">
          <cell r="A95">
            <v>63</v>
          </cell>
        </row>
      </sheetData>
      <sheetData sheetId="2">
        <row r="1">
          <cell r="B1" t="str">
            <v>52. Westdeutsche Senioren - Einzelmeisterschaft </v>
          </cell>
        </row>
        <row r="2">
          <cell r="B2" t="str">
            <v>04. + 05. Dezember  2021  in Hamm</v>
          </cell>
        </row>
        <row r="3">
          <cell r="B3" t="str">
            <v>Seniorinnen 45 - Einzel</v>
          </cell>
        </row>
        <row r="8">
          <cell r="D8">
            <v>31</v>
          </cell>
          <cell r="E8" t="str">
            <v> Thöne</v>
          </cell>
          <cell r="F8" t="str">
            <v> Christiane</v>
          </cell>
          <cell r="G8" t="str">
            <v>OWL</v>
          </cell>
        </row>
        <row r="9">
          <cell r="D9">
            <v>33</v>
          </cell>
          <cell r="E9" t="str">
            <v> Wilkowski</v>
          </cell>
          <cell r="F9" t="str">
            <v> Sandra</v>
          </cell>
          <cell r="G9" t="str">
            <v>DÜ</v>
          </cell>
        </row>
        <row r="10">
          <cell r="D10">
            <v>29</v>
          </cell>
          <cell r="E10" t="str">
            <v> Specht</v>
          </cell>
          <cell r="F10" t="str">
            <v> Melanie</v>
          </cell>
          <cell r="G10" t="str">
            <v>MR</v>
          </cell>
        </row>
        <row r="11">
          <cell r="D11">
            <v>0</v>
          </cell>
          <cell r="E11" t="str">
            <v>   ---</v>
          </cell>
          <cell r="F11">
            <v>0</v>
          </cell>
          <cell r="G11">
            <v>0</v>
          </cell>
        </row>
        <row r="15">
          <cell r="D15">
            <v>28</v>
          </cell>
          <cell r="E15" t="str">
            <v> Schoulen</v>
          </cell>
          <cell r="F15" t="str">
            <v> Petra</v>
          </cell>
          <cell r="G15" t="str">
            <v>MR</v>
          </cell>
        </row>
        <row r="16">
          <cell r="D16">
            <v>30</v>
          </cell>
          <cell r="E16" t="str">
            <v> Stich</v>
          </cell>
          <cell r="F16" t="str">
            <v> Nicole</v>
          </cell>
          <cell r="G16" t="str">
            <v>OWL</v>
          </cell>
        </row>
        <row r="17">
          <cell r="D17">
            <v>32</v>
          </cell>
          <cell r="E17" t="str">
            <v> Welz</v>
          </cell>
          <cell r="F17" t="str">
            <v> Christina</v>
          </cell>
          <cell r="G17" t="str">
            <v>Ar</v>
          </cell>
        </row>
        <row r="18">
          <cell r="D18">
            <v>27</v>
          </cell>
          <cell r="E18" t="str">
            <v> Lehn</v>
          </cell>
          <cell r="F18" t="str">
            <v> Anke</v>
          </cell>
          <cell r="G18" t="str">
            <v>MR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6"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3"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50"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</sheetData>
      <sheetData sheetId="4">
        <row r="3">
          <cell r="P3">
            <v>1</v>
          </cell>
          <cell r="Q3">
            <v>0</v>
          </cell>
          <cell r="Y3" t="str">
            <v>1</v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</row>
        <row r="4">
          <cell r="B4" t="str">
            <v>Halle 2</v>
          </cell>
          <cell r="C4" t="str">
            <v>Tisch </v>
          </cell>
          <cell r="D4">
            <v>10</v>
          </cell>
          <cell r="E4" t="str">
            <v>16:30 h</v>
          </cell>
          <cell r="P4">
            <v>0</v>
          </cell>
          <cell r="Q4">
            <v>1</v>
          </cell>
          <cell r="Y4" t="str">
            <v>-1</v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2</v>
          </cell>
          <cell r="C5" t="str">
            <v>Tisch </v>
          </cell>
          <cell r="D5">
            <v>11</v>
          </cell>
          <cell r="E5" t="str">
            <v>16:30 h</v>
          </cell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2</v>
          </cell>
          <cell r="C6" t="str">
            <v>Tisch </v>
          </cell>
          <cell r="D6">
            <v>12</v>
          </cell>
          <cell r="E6" t="str">
            <v>16:30 h</v>
          </cell>
          <cell r="P6">
            <v>0</v>
          </cell>
          <cell r="Q6">
            <v>1</v>
          </cell>
          <cell r="Y6" t="str">
            <v>-1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2</v>
          </cell>
          <cell r="C7" t="str">
            <v>Tisch </v>
          </cell>
          <cell r="D7">
            <v>11</v>
          </cell>
          <cell r="E7" t="str">
            <v>16:30 h</v>
          </cell>
          <cell r="P7">
            <v>1</v>
          </cell>
          <cell r="Q7">
            <v>0</v>
          </cell>
          <cell r="Y7" t="str">
            <v>1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2</v>
          </cell>
          <cell r="C8" t="str">
            <v>Tisch </v>
          </cell>
          <cell r="D8">
            <v>12</v>
          </cell>
          <cell r="E8" t="str">
            <v>16:30 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2</v>
          </cell>
          <cell r="C9" t="str">
            <v>Tisch </v>
          </cell>
          <cell r="D9">
            <v>13</v>
          </cell>
          <cell r="E9" t="str">
            <v>16:30 h</v>
          </cell>
          <cell r="P9">
            <v>1</v>
          </cell>
          <cell r="Q9">
            <v>0</v>
          </cell>
          <cell r="Y9" t="str">
            <v>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P10">
            <v>0</v>
          </cell>
          <cell r="Q10">
            <v>1</v>
          </cell>
          <cell r="Y10" t="str">
            <v>-1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2</v>
          </cell>
          <cell r="C11" t="str">
            <v>Tisch </v>
          </cell>
          <cell r="D11">
            <v>7</v>
          </cell>
          <cell r="E11" t="str">
            <v>15:00 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B12" t="str">
            <v>Halle 2</v>
          </cell>
          <cell r="C12" t="str">
            <v>Tisch </v>
          </cell>
          <cell r="D12">
            <v>8</v>
          </cell>
          <cell r="E12" t="str">
            <v>15:00 h</v>
          </cell>
          <cell r="P12" t="str">
            <v/>
          </cell>
          <cell r="Q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2</v>
          </cell>
          <cell r="C13" t="str">
            <v>Tisch </v>
          </cell>
          <cell r="D13">
            <v>9</v>
          </cell>
          <cell r="E13" t="str">
            <v>15:00 h</v>
          </cell>
          <cell r="P13" t="str">
            <v/>
          </cell>
          <cell r="Q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2</v>
          </cell>
          <cell r="C14" t="str">
            <v>Tisch </v>
          </cell>
          <cell r="D14">
            <v>10</v>
          </cell>
          <cell r="E14" t="str">
            <v>15:00 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2</v>
          </cell>
          <cell r="C15" t="str">
            <v>Tisch </v>
          </cell>
          <cell r="D15">
            <v>29</v>
          </cell>
          <cell r="E15" t="str">
            <v>19:00 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2</v>
          </cell>
          <cell r="C16" t="str">
            <v>Tisch </v>
          </cell>
          <cell r="D16">
            <v>30</v>
          </cell>
          <cell r="E16" t="str">
            <v>19:00 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2</v>
          </cell>
          <cell r="C17" t="str">
            <v>Tisch</v>
          </cell>
          <cell r="D17">
            <v>29</v>
          </cell>
          <cell r="E17" t="str">
            <v>19:50 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</sheetData>
      <sheetData sheetId="12">
        <row r="7">
          <cell r="D7">
            <v>44534</v>
          </cell>
          <cell r="H7">
            <v>44534</v>
          </cell>
          <cell r="L7">
            <v>44534</v>
          </cell>
          <cell r="P7">
            <v>44534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Hantke Gr."/>
      <sheetName val="Grup_Schiri"/>
      <sheetName val="Grup_Zeit"/>
      <sheetName val="Erg_ ko-Runde"/>
      <sheetName val="Einzel"/>
      <sheetName val="Spielb Einzel"/>
      <sheetName val="Doppel"/>
      <sheetName val="Paarungen-Doppel"/>
      <sheetName val="Spielb Doppel "/>
      <sheetName val="Einzel_Zeit"/>
      <sheetName val="Doppel_Zeit"/>
      <sheetName val="Spielb.Gr.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6">
          <cell r="A6" t="str">
            <v>Seniorinnen 40 - Einzel</v>
          </cell>
        </row>
      </sheetData>
      <sheetData sheetId="2">
        <row r="9">
          <cell r="D9">
            <v>3</v>
          </cell>
          <cell r="E9" t="str">
            <v> Küppers</v>
          </cell>
          <cell r="F9" t="str">
            <v> Stephanie</v>
          </cell>
          <cell r="G9" t="str">
            <v>DÜ</v>
          </cell>
        </row>
        <row r="10">
          <cell r="D10">
            <v>2</v>
          </cell>
          <cell r="E10" t="str">
            <v> Gansauer</v>
          </cell>
          <cell r="F10" t="str">
            <v> Daniela</v>
          </cell>
          <cell r="G10" t="str">
            <v>MR</v>
          </cell>
        </row>
        <row r="11">
          <cell r="D11">
            <v>1</v>
          </cell>
          <cell r="E11" t="str">
            <v> Franssen</v>
          </cell>
          <cell r="F11" t="str">
            <v> Gabriele</v>
          </cell>
          <cell r="G11" t="str">
            <v>DÜ</v>
          </cell>
        </row>
        <row r="12">
          <cell r="D12">
            <v>5</v>
          </cell>
          <cell r="E12" t="str">
            <v> Stroop</v>
          </cell>
          <cell r="F12" t="str">
            <v> Maike</v>
          </cell>
          <cell r="G12" t="str">
            <v>OWL</v>
          </cell>
        </row>
        <row r="13">
          <cell r="D13">
            <v>4</v>
          </cell>
          <cell r="E13" t="str">
            <v> Löschner</v>
          </cell>
          <cell r="F13" t="str">
            <v> Nicole</v>
          </cell>
          <cell r="G13" t="str">
            <v>MR</v>
          </cell>
        </row>
        <row r="20">
          <cell r="D20">
            <v>0</v>
          </cell>
          <cell r="E20" t="e">
            <v>#N/A</v>
          </cell>
          <cell r="F20" t="e">
            <v>#N/A</v>
          </cell>
          <cell r="G20" t="e">
            <v>#N/A</v>
          </cell>
        </row>
        <row r="21">
          <cell r="D21">
            <v>0</v>
          </cell>
          <cell r="E21" t="e">
            <v>#N/A</v>
          </cell>
          <cell r="F21" t="e">
            <v>#N/A</v>
          </cell>
          <cell r="G21" t="e">
            <v>#N/A</v>
          </cell>
        </row>
        <row r="22">
          <cell r="D22">
            <v>0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>
            <v>0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>
            <v>0</v>
          </cell>
          <cell r="E24" t="e">
            <v>#N/A</v>
          </cell>
          <cell r="F24" t="e">
            <v>#N/A</v>
          </cell>
          <cell r="G24" t="e">
            <v>#N/A</v>
          </cell>
        </row>
        <row r="29">
          <cell r="D29">
            <v>0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>
            <v>0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>
            <v>0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>
            <v>0</v>
          </cell>
          <cell r="E32" t="e">
            <v>#N/A</v>
          </cell>
          <cell r="F32" t="e">
            <v>#N/A</v>
          </cell>
          <cell r="G32" t="e">
            <v>#N/A</v>
          </cell>
        </row>
        <row r="40">
          <cell r="D40">
            <v>0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D41">
            <v>0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D42">
            <v>0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D43">
            <v>0</v>
          </cell>
          <cell r="E43" t="e">
            <v>#N/A</v>
          </cell>
          <cell r="F43" t="e">
            <v>#N/A</v>
          </cell>
          <cell r="G43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Schiri"/>
      <sheetName val="Grup_Zeit (2)"/>
      <sheetName val="Einzel_Zeit"/>
      <sheetName val="Doppel_Zeit "/>
      <sheetName val="Spielb.Gr."/>
      <sheetName val="Beschreibung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7">
          <cell r="A7" t="str">
            <v>Seniorinnen 40 - 45  Doppel</v>
          </cell>
        </row>
        <row r="10">
          <cell r="A10">
            <v>1</v>
          </cell>
          <cell r="B10">
            <v>1</v>
          </cell>
          <cell r="C10" t="str">
            <v> Franssen</v>
          </cell>
          <cell r="D10" t="str">
            <v> Gabriele</v>
          </cell>
          <cell r="E10" t="str">
            <v>DÜ</v>
          </cell>
        </row>
        <row r="11">
          <cell r="A11">
            <v>2</v>
          </cell>
          <cell r="B11">
            <v>2</v>
          </cell>
          <cell r="C11" t="str">
            <v> Gansauer</v>
          </cell>
          <cell r="D11" t="str">
            <v> Daniela</v>
          </cell>
          <cell r="E11" t="str">
            <v>MR</v>
          </cell>
        </row>
        <row r="12">
          <cell r="A12">
            <v>3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</row>
        <row r="13">
          <cell r="A13">
            <v>4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</row>
        <row r="14">
          <cell r="A14">
            <v>5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</row>
        <row r="15">
          <cell r="A15">
            <v>6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</row>
        <row r="16">
          <cell r="A16">
            <v>7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</row>
        <row r="17">
          <cell r="A17">
            <v>8</v>
          </cell>
        </row>
        <row r="18">
          <cell r="A18">
            <v>9</v>
          </cell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</row>
        <row r="19">
          <cell r="A19">
            <v>10</v>
          </cell>
          <cell r="B19">
            <v>3</v>
          </cell>
          <cell r="C19" t="str">
            <v> Küppers</v>
          </cell>
          <cell r="D19" t="str">
            <v> Stephanie</v>
          </cell>
          <cell r="E19" t="str">
            <v>DÜ</v>
          </cell>
        </row>
        <row r="20">
          <cell r="A20">
            <v>11</v>
          </cell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</row>
        <row r="21">
          <cell r="A21">
            <v>12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</row>
        <row r="22">
          <cell r="A22">
            <v>13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</row>
        <row r="23">
          <cell r="A23">
            <v>14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</row>
        <row r="24">
          <cell r="A24">
            <v>15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</row>
        <row r="25">
          <cell r="A25">
            <v>16</v>
          </cell>
          <cell r="C25" t="str">
            <v>---</v>
          </cell>
        </row>
        <row r="27">
          <cell r="A27">
            <v>1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</row>
        <row r="28">
          <cell r="A28">
            <v>2</v>
          </cell>
          <cell r="B28">
            <v>3</v>
          </cell>
          <cell r="C28" t="str">
            <v> Küppers</v>
          </cell>
          <cell r="D28" t="str">
            <v> Stephanie</v>
          </cell>
          <cell r="E28" t="str">
            <v>DÜ</v>
          </cell>
        </row>
        <row r="29">
          <cell r="A29">
            <v>3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</row>
        <row r="30">
          <cell r="A30">
            <v>4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</row>
        <row r="31">
          <cell r="A31">
            <v>5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</row>
        <row r="32">
          <cell r="A32">
            <v>6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</row>
        <row r="33">
          <cell r="A33">
            <v>7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</row>
        <row r="35">
          <cell r="B35" t="str">
            <v>Auslosen - oben</v>
          </cell>
        </row>
        <row r="36">
          <cell r="A36">
            <v>10</v>
          </cell>
          <cell r="B36">
            <v>3</v>
          </cell>
          <cell r="C36" t="str">
            <v> Küppers</v>
          </cell>
          <cell r="D36" t="str">
            <v> Stephanie</v>
          </cell>
          <cell r="E36" t="str">
            <v>DÜ</v>
          </cell>
        </row>
        <row r="37">
          <cell r="A37">
            <v>11</v>
          </cell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</row>
        <row r="38">
          <cell r="A38">
            <v>14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</row>
        <row r="39">
          <cell r="A39">
            <v>15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</row>
        <row r="41">
          <cell r="B41" t="str">
            <v>Auslosen - unten</v>
          </cell>
        </row>
        <row r="42">
          <cell r="A42">
            <v>9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</row>
        <row r="43">
          <cell r="A43">
            <v>12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</row>
        <row r="44">
          <cell r="A44">
            <v>13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</row>
        <row r="48">
          <cell r="A48">
            <v>17</v>
          </cell>
          <cell r="B48">
            <v>31</v>
          </cell>
          <cell r="C48" t="str">
            <v> Thöne</v>
          </cell>
          <cell r="D48" t="str">
            <v> Christiane</v>
          </cell>
          <cell r="E48" t="str">
            <v>OWL</v>
          </cell>
        </row>
        <row r="49">
          <cell r="A49">
            <v>18</v>
          </cell>
          <cell r="B49">
            <v>5</v>
          </cell>
          <cell r="C49" t="str">
            <v> Stroop</v>
          </cell>
          <cell r="D49" t="str">
            <v> Maike</v>
          </cell>
          <cell r="E49" t="str">
            <v>OWL</v>
          </cell>
        </row>
        <row r="50">
          <cell r="A50">
            <v>19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</row>
        <row r="51">
          <cell r="A51">
            <v>20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</row>
        <row r="52">
          <cell r="A52">
            <v>21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</row>
        <row r="53">
          <cell r="A53">
            <v>22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</row>
        <row r="54">
          <cell r="A54">
            <v>23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</row>
        <row r="55">
          <cell r="A55">
            <v>24</v>
          </cell>
        </row>
        <row r="56">
          <cell r="A56">
            <v>25</v>
          </cell>
          <cell r="B56">
            <v>0</v>
          </cell>
          <cell r="C56" t="str">
            <v>---</v>
          </cell>
          <cell r="D56">
            <v>0</v>
          </cell>
          <cell r="E56">
            <v>0</v>
          </cell>
        </row>
        <row r="57">
          <cell r="A57">
            <v>26</v>
          </cell>
          <cell r="B57">
            <v>0</v>
          </cell>
          <cell r="C57" t="str">
            <v>---</v>
          </cell>
          <cell r="D57">
            <v>0</v>
          </cell>
          <cell r="E57">
            <v>0</v>
          </cell>
        </row>
        <row r="58">
          <cell r="A58">
            <v>27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</row>
        <row r="59">
          <cell r="A59">
            <v>28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</row>
        <row r="60">
          <cell r="A60">
            <v>29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</row>
        <row r="61">
          <cell r="A61">
            <v>30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</row>
        <row r="62">
          <cell r="A62">
            <v>31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</row>
        <row r="63">
          <cell r="A63">
            <v>32</v>
          </cell>
        </row>
        <row r="64">
          <cell r="A64">
            <v>33</v>
          </cell>
        </row>
        <row r="65">
          <cell r="C65" t="str">
            <v>Seniorinnen 40</v>
          </cell>
        </row>
        <row r="66">
          <cell r="A66">
            <v>34</v>
          </cell>
          <cell r="B66">
            <v>1</v>
          </cell>
          <cell r="C66" t="str">
            <v> Franssen</v>
          </cell>
          <cell r="D66" t="str">
            <v> Gabriele</v>
          </cell>
          <cell r="E66" t="str">
            <v>DÜ</v>
          </cell>
        </row>
        <row r="67">
          <cell r="A67">
            <v>35</v>
          </cell>
          <cell r="B67">
            <v>2</v>
          </cell>
          <cell r="C67" t="str">
            <v> Gansauer</v>
          </cell>
          <cell r="D67" t="str">
            <v> Daniela</v>
          </cell>
          <cell r="E67" t="str">
            <v>MR</v>
          </cell>
        </row>
        <row r="68">
          <cell r="A68">
            <v>36</v>
          </cell>
          <cell r="B68">
            <v>3</v>
          </cell>
          <cell r="C68" t="str">
            <v> Küppers</v>
          </cell>
          <cell r="D68" t="str">
            <v> Stephanie</v>
          </cell>
          <cell r="E68" t="str">
            <v>DÜ</v>
          </cell>
        </row>
        <row r="69">
          <cell r="A69">
            <v>37</v>
          </cell>
          <cell r="B69">
            <v>4</v>
          </cell>
          <cell r="C69" t="str">
            <v> Löschner</v>
          </cell>
          <cell r="D69" t="str">
            <v> Nicole</v>
          </cell>
          <cell r="E69" t="str">
            <v>MR</v>
          </cell>
        </row>
        <row r="70">
          <cell r="A70">
            <v>38</v>
          </cell>
          <cell r="B70">
            <v>5</v>
          </cell>
          <cell r="C70" t="str">
            <v> Stroop</v>
          </cell>
          <cell r="D70" t="str">
            <v> Maike</v>
          </cell>
          <cell r="E70" t="str">
            <v>OWL</v>
          </cell>
        </row>
        <row r="71">
          <cell r="A71">
            <v>39</v>
          </cell>
          <cell r="B71">
            <v>31</v>
          </cell>
          <cell r="C71" t="str">
            <v> Thöne</v>
          </cell>
          <cell r="D71" t="str">
            <v> Christiane</v>
          </cell>
          <cell r="E71" t="str">
            <v>OWL</v>
          </cell>
        </row>
        <row r="72">
          <cell r="A72">
            <v>40</v>
          </cell>
          <cell r="B72">
            <v>28</v>
          </cell>
          <cell r="C72" t="str">
            <v> Schoulen</v>
          </cell>
          <cell r="D72" t="str">
            <v> Petra</v>
          </cell>
          <cell r="E72" t="str">
            <v>MR</v>
          </cell>
        </row>
        <row r="73">
          <cell r="A73">
            <v>41</v>
          </cell>
          <cell r="B73">
            <v>30</v>
          </cell>
          <cell r="C73" t="str">
            <v> Stich</v>
          </cell>
          <cell r="D73" t="str">
            <v> Nicole</v>
          </cell>
          <cell r="E73" t="str">
            <v>OWL</v>
          </cell>
        </row>
        <row r="74">
          <cell r="A74">
            <v>42</v>
          </cell>
          <cell r="B74">
            <v>33</v>
          </cell>
          <cell r="C74" t="str">
            <v> Wilkowski</v>
          </cell>
          <cell r="D74" t="str">
            <v> Sandra</v>
          </cell>
          <cell r="E74" t="str">
            <v>DÜ</v>
          </cell>
        </row>
        <row r="75">
          <cell r="A75">
            <v>43</v>
          </cell>
          <cell r="B75">
            <v>29</v>
          </cell>
          <cell r="C75" t="str">
            <v> Specht</v>
          </cell>
          <cell r="D75" t="str">
            <v> Melanie</v>
          </cell>
          <cell r="E75" t="str">
            <v>MR</v>
          </cell>
        </row>
        <row r="76">
          <cell r="A76">
            <v>44</v>
          </cell>
          <cell r="B76">
            <v>32</v>
          </cell>
          <cell r="C76" t="str">
            <v> Welz</v>
          </cell>
          <cell r="D76" t="str">
            <v> Christina</v>
          </cell>
          <cell r="E76" t="str">
            <v>Ar</v>
          </cell>
        </row>
        <row r="77">
          <cell r="A77">
            <v>45</v>
          </cell>
          <cell r="B77">
            <v>27</v>
          </cell>
          <cell r="C77" t="str">
            <v> Lehn</v>
          </cell>
          <cell r="D77" t="str">
            <v> Anke</v>
          </cell>
          <cell r="E77" t="str">
            <v>MR</v>
          </cell>
        </row>
        <row r="78">
          <cell r="A78">
            <v>46</v>
          </cell>
        </row>
        <row r="79">
          <cell r="A79">
            <v>47</v>
          </cell>
        </row>
        <row r="80">
          <cell r="A80">
            <v>48</v>
          </cell>
        </row>
        <row r="81">
          <cell r="A81">
            <v>49</v>
          </cell>
        </row>
        <row r="82">
          <cell r="A82">
            <v>50</v>
          </cell>
        </row>
        <row r="83">
          <cell r="A83">
            <v>51</v>
          </cell>
        </row>
        <row r="84">
          <cell r="A84">
            <v>52</v>
          </cell>
        </row>
        <row r="85">
          <cell r="A85">
            <v>53</v>
          </cell>
        </row>
        <row r="86">
          <cell r="A86">
            <v>54</v>
          </cell>
        </row>
        <row r="87">
          <cell r="A87">
            <v>55</v>
          </cell>
        </row>
        <row r="88">
          <cell r="A88">
            <v>56</v>
          </cell>
        </row>
        <row r="89">
          <cell r="A89">
            <v>57</v>
          </cell>
        </row>
        <row r="90">
          <cell r="A90">
            <v>58</v>
          </cell>
        </row>
        <row r="91">
          <cell r="A91">
            <v>59</v>
          </cell>
        </row>
        <row r="92">
          <cell r="A92">
            <v>60</v>
          </cell>
          <cell r="C92" t="str">
            <v>---</v>
          </cell>
        </row>
        <row r="93">
          <cell r="A93">
            <v>61</v>
          </cell>
        </row>
        <row r="94">
          <cell r="A94">
            <v>62</v>
          </cell>
        </row>
        <row r="95">
          <cell r="A95">
            <v>63</v>
          </cell>
        </row>
      </sheetData>
      <sheetData sheetId="2">
        <row r="43">
          <cell r="B43">
            <v>1</v>
          </cell>
          <cell r="C43">
            <v>1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B44">
            <v>2</v>
          </cell>
          <cell r="C44">
            <v>2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B45">
            <v>3</v>
          </cell>
          <cell r="C45">
            <v>3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B46">
            <v>4</v>
          </cell>
          <cell r="C46">
            <v>4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</sheetData>
      <sheetData sheetId="7">
        <row r="3">
          <cell r="K3" t="str">
            <v>1</v>
          </cell>
          <cell r="P3">
            <v>1</v>
          </cell>
          <cell r="Q3">
            <v>0</v>
          </cell>
        </row>
        <row r="4">
          <cell r="B4" t="str">
            <v>Halle 2</v>
          </cell>
          <cell r="C4" t="str">
            <v>Tisch </v>
          </cell>
          <cell r="D4">
            <v>5</v>
          </cell>
          <cell r="E4" t="str">
            <v>12:30h</v>
          </cell>
          <cell r="K4" t="str">
            <v>-1</v>
          </cell>
          <cell r="P4">
            <v>0</v>
          </cell>
          <cell r="Q4">
            <v>1</v>
          </cell>
        </row>
        <row r="5">
          <cell r="B5" t="str">
            <v>Halle 2</v>
          </cell>
          <cell r="C5" t="str">
            <v>Tisch </v>
          </cell>
          <cell r="D5">
            <v>7</v>
          </cell>
          <cell r="E5" t="str">
            <v>12:30h</v>
          </cell>
          <cell r="K5" t="str">
            <v>1</v>
          </cell>
          <cell r="P5">
            <v>1</v>
          </cell>
          <cell r="Q5">
            <v>0</v>
          </cell>
        </row>
        <row r="6">
          <cell r="B6" t="str">
            <v>Halle 2</v>
          </cell>
          <cell r="C6" t="str">
            <v>Tisch </v>
          </cell>
          <cell r="D6">
            <v>9</v>
          </cell>
          <cell r="E6" t="str">
            <v>12:30h</v>
          </cell>
          <cell r="K6" t="str">
            <v>-1</v>
          </cell>
          <cell r="P6">
            <v>0</v>
          </cell>
          <cell r="Q6">
            <v>1</v>
          </cell>
        </row>
        <row r="7">
          <cell r="B7" t="str">
            <v>Halle 2</v>
          </cell>
          <cell r="C7" t="str">
            <v>Tisch </v>
          </cell>
          <cell r="D7">
            <v>8</v>
          </cell>
          <cell r="E7" t="str">
            <v>12:30h</v>
          </cell>
          <cell r="K7" t="str">
            <v>1</v>
          </cell>
          <cell r="P7">
            <v>1</v>
          </cell>
          <cell r="Q7">
            <v>0</v>
          </cell>
        </row>
        <row r="8">
          <cell r="B8" t="str">
            <v>Halle 2</v>
          </cell>
          <cell r="C8" t="str">
            <v>Tisch </v>
          </cell>
          <cell r="D8">
            <v>10</v>
          </cell>
          <cell r="E8" t="str">
            <v>12:30h</v>
          </cell>
          <cell r="K8" t="str">
            <v>-1</v>
          </cell>
          <cell r="P8">
            <v>0</v>
          </cell>
          <cell r="Q8">
            <v>1</v>
          </cell>
        </row>
        <row r="9">
          <cell r="B9" t="str">
            <v>Halle 2</v>
          </cell>
          <cell r="C9" t="str">
            <v>Tisch </v>
          </cell>
          <cell r="D9">
            <v>6</v>
          </cell>
          <cell r="E9" t="str">
            <v>12:30h</v>
          </cell>
          <cell r="K9" t="str">
            <v>-1</v>
          </cell>
          <cell r="P9">
            <v>0</v>
          </cell>
          <cell r="Q9">
            <v>1</v>
          </cell>
        </row>
        <row r="10">
          <cell r="K10" t="str">
            <v>-1</v>
          </cell>
          <cell r="P10">
            <v>0</v>
          </cell>
          <cell r="Q10">
            <v>1</v>
          </cell>
        </row>
        <row r="11">
          <cell r="B11" t="str">
            <v>Halle 2</v>
          </cell>
          <cell r="C11" t="str">
            <v>Tisch </v>
          </cell>
          <cell r="D11">
            <v>28</v>
          </cell>
          <cell r="E11" t="str">
            <v>16:30h</v>
          </cell>
          <cell r="K11" t="str">
            <v>1</v>
          </cell>
          <cell r="P11">
            <v>1</v>
          </cell>
          <cell r="Q11">
            <v>0</v>
          </cell>
        </row>
        <row r="12">
          <cell r="B12" t="str">
            <v>Halle 2</v>
          </cell>
          <cell r="C12" t="str">
            <v>Tisch </v>
          </cell>
          <cell r="D12">
            <v>29</v>
          </cell>
          <cell r="E12" t="str">
            <v>16:30h</v>
          </cell>
          <cell r="P12" t="str">
            <v/>
          </cell>
          <cell r="Q12" t="str">
            <v/>
          </cell>
        </row>
        <row r="13">
          <cell r="B13" t="str">
            <v>Halle 2</v>
          </cell>
          <cell r="C13" t="str">
            <v>Tisch </v>
          </cell>
          <cell r="D13">
            <v>30</v>
          </cell>
          <cell r="E13" t="str">
            <v>16:30h</v>
          </cell>
          <cell r="P13" t="str">
            <v/>
          </cell>
          <cell r="Q13" t="str">
            <v/>
          </cell>
        </row>
        <row r="14">
          <cell r="B14" t="str">
            <v>Halle 2</v>
          </cell>
          <cell r="C14" t="str">
            <v>Tisch </v>
          </cell>
          <cell r="D14">
            <v>3</v>
          </cell>
          <cell r="E14" t="str">
            <v>16:30h</v>
          </cell>
          <cell r="K14" t="str">
            <v>-1</v>
          </cell>
          <cell r="P14">
            <v>0</v>
          </cell>
          <cell r="Q14">
            <v>1</v>
          </cell>
        </row>
        <row r="15">
          <cell r="B15" t="str">
            <v>Halle 2</v>
          </cell>
          <cell r="C15" t="str">
            <v>Tisch </v>
          </cell>
          <cell r="D15">
            <v>29</v>
          </cell>
          <cell r="E15" t="str">
            <v>17:20h</v>
          </cell>
          <cell r="P15" t="str">
            <v/>
          </cell>
          <cell r="Q15" t="str">
            <v/>
          </cell>
        </row>
        <row r="16">
          <cell r="B16" t="str">
            <v>Halle 2</v>
          </cell>
          <cell r="C16" t="str">
            <v>Tisch </v>
          </cell>
          <cell r="D16">
            <v>30</v>
          </cell>
          <cell r="E16" t="str">
            <v>17:20h</v>
          </cell>
          <cell r="P16" t="str">
            <v/>
          </cell>
          <cell r="Q16" t="str">
            <v/>
          </cell>
        </row>
        <row r="17">
          <cell r="B17" t="str">
            <v>Halle 2</v>
          </cell>
          <cell r="C17" t="str">
            <v>Tisch </v>
          </cell>
          <cell r="D17">
            <v>29</v>
          </cell>
          <cell r="E17" t="str">
            <v>18:10h</v>
          </cell>
          <cell r="P17" t="str">
            <v/>
          </cell>
          <cell r="Q17" t="str">
            <v/>
          </cell>
        </row>
      </sheetData>
      <sheetData sheetId="13">
        <row r="7">
          <cell r="D7">
            <v>44534</v>
          </cell>
          <cell r="H7">
            <v>44534</v>
          </cell>
          <cell r="L7">
            <v>44534</v>
          </cell>
          <cell r="P7">
            <v>44534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"/>
      <sheetName val="Paarungen-Doppel"/>
      <sheetName val="Doppel"/>
      <sheetName val="Spielb Doppel"/>
      <sheetName val="Grup_Schiri"/>
      <sheetName val="Grup_Zeit"/>
      <sheetName val="Grup_Zeit (2)"/>
      <sheetName val="Einzel_Zeit"/>
      <sheetName val="Doppel_Zeit "/>
      <sheetName val="Spielb.Gr."/>
      <sheetName val="Beschreibung"/>
      <sheetName val="Spielb.Gr.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Paarungen-Doppel"/>
      <sheetName val="Doppel"/>
      <sheetName val="Spielb Doppel"/>
      <sheetName val="Doppel_Zeit "/>
    </sheetNames>
    <sheetDataSet>
      <sheetData sheetId="0">
        <row r="3">
          <cell r="A3" t="str">
            <v>52. Westdeutsche Senioren - Einzelmeisterschaft </v>
          </cell>
        </row>
        <row r="4">
          <cell r="A4" t="str">
            <v>04. + 05. Dezember  2021  in Hamm</v>
          </cell>
        </row>
        <row r="5">
          <cell r="A5" t="str">
            <v>Seniorinnen 70 - 85  Doppel</v>
          </cell>
        </row>
        <row r="11">
          <cell r="A11">
            <v>1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</row>
        <row r="12">
          <cell r="A12">
            <v>2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</row>
        <row r="13">
          <cell r="A13">
            <v>3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</row>
        <row r="14">
          <cell r="A14">
            <v>4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</row>
        <row r="15">
          <cell r="A15">
            <v>5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</row>
        <row r="20">
          <cell r="A20">
            <v>10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</row>
        <row r="21">
          <cell r="A21">
            <v>11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</row>
        <row r="22">
          <cell r="A22">
            <v>12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</row>
        <row r="23">
          <cell r="A23">
            <v>13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  <cell r="C26" t="str">
            <v>---</v>
          </cell>
        </row>
        <row r="27">
          <cell r="A27">
            <v>17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</row>
        <row r="28">
          <cell r="A28">
            <v>18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</row>
        <row r="29">
          <cell r="A29">
            <v>19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</row>
        <row r="30">
          <cell r="A30">
            <v>20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</row>
        <row r="31">
          <cell r="A31">
            <v>21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</row>
        <row r="35">
          <cell r="A35">
            <v>25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</row>
        <row r="36">
          <cell r="A36">
            <v>26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</row>
        <row r="37">
          <cell r="A37">
            <v>27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</row>
        <row r="38">
          <cell r="A38">
            <v>28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</row>
        <row r="39">
          <cell r="A39">
            <v>29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</row>
        <row r="46">
          <cell r="A46">
            <v>36</v>
          </cell>
          <cell r="B46">
            <v>199</v>
          </cell>
          <cell r="C46" t="str">
            <v> Hußmann</v>
          </cell>
          <cell r="D46" t="str">
            <v> Monika</v>
          </cell>
          <cell r="E46" t="str">
            <v>DÜ</v>
          </cell>
        </row>
        <row r="47">
          <cell r="A47">
            <v>37</v>
          </cell>
          <cell r="B47">
            <v>196</v>
          </cell>
          <cell r="C47" t="str">
            <v> Falkowski</v>
          </cell>
          <cell r="D47" t="str">
            <v> Annemarie</v>
          </cell>
          <cell r="E47" t="str">
            <v>DÜ</v>
          </cell>
        </row>
        <row r="48">
          <cell r="A48">
            <v>38</v>
          </cell>
          <cell r="B48">
            <v>200</v>
          </cell>
          <cell r="C48" t="str">
            <v> Lindner</v>
          </cell>
          <cell r="D48" t="str">
            <v> Roswitha</v>
          </cell>
          <cell r="E48" t="str">
            <v>DÜ</v>
          </cell>
        </row>
        <row r="49">
          <cell r="A49">
            <v>39</v>
          </cell>
          <cell r="B49">
            <v>198</v>
          </cell>
          <cell r="C49" t="str">
            <v> Höltkemeier</v>
          </cell>
          <cell r="D49" t="str">
            <v> Agnes</v>
          </cell>
          <cell r="E49" t="str">
            <v>MR</v>
          </cell>
        </row>
        <row r="50">
          <cell r="A50">
            <v>40</v>
          </cell>
          <cell r="B50">
            <v>197</v>
          </cell>
          <cell r="C50" t="str">
            <v> Flothwedel</v>
          </cell>
          <cell r="D50" t="str">
            <v> Monika</v>
          </cell>
          <cell r="E50" t="str">
            <v>DÜ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  <cell r="B53">
            <v>228</v>
          </cell>
          <cell r="C53" t="str">
            <v> Bender</v>
          </cell>
          <cell r="D53" t="str">
            <v> Ursula</v>
          </cell>
          <cell r="E53" t="str">
            <v>MR</v>
          </cell>
        </row>
        <row r="54">
          <cell r="A54">
            <v>44</v>
          </cell>
          <cell r="B54">
            <v>229</v>
          </cell>
          <cell r="C54" t="str">
            <v> Dohrenbusch</v>
          </cell>
          <cell r="D54" t="str">
            <v> Reinhilde</v>
          </cell>
          <cell r="E54" t="str">
            <v>DÜ</v>
          </cell>
        </row>
        <row r="55">
          <cell r="A55">
            <v>45</v>
          </cell>
          <cell r="B55">
            <v>230</v>
          </cell>
          <cell r="C55" t="str">
            <v> Schnütgen</v>
          </cell>
          <cell r="D55" t="str">
            <v> Bärbel</v>
          </cell>
          <cell r="E55" t="str">
            <v>DÜ</v>
          </cell>
        </row>
        <row r="56">
          <cell r="A56">
            <v>46</v>
          </cell>
        </row>
        <row r="57">
          <cell r="A57">
            <v>47</v>
          </cell>
        </row>
        <row r="58">
          <cell r="A58">
            <v>48</v>
          </cell>
          <cell r="B58">
            <v>258</v>
          </cell>
          <cell r="C58" t="str">
            <v> Schneider</v>
          </cell>
          <cell r="D58" t="str">
            <v> Ruth</v>
          </cell>
          <cell r="E58" t="str">
            <v>DÜ</v>
          </cell>
        </row>
        <row r="59">
          <cell r="A59">
            <v>49</v>
          </cell>
          <cell r="B59">
            <v>259</v>
          </cell>
          <cell r="C59" t="str">
            <v> Tepper</v>
          </cell>
          <cell r="D59" t="str">
            <v> Margret</v>
          </cell>
          <cell r="E59" t="str">
            <v>DÜ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  <cell r="B62">
            <v>283</v>
          </cell>
          <cell r="C62" t="str">
            <v> Blasberg</v>
          </cell>
          <cell r="D62" t="str">
            <v> Marianne</v>
          </cell>
          <cell r="E62" t="str">
            <v>DÜ</v>
          </cell>
        </row>
        <row r="63">
          <cell r="A63">
            <v>53</v>
          </cell>
          <cell r="B63">
            <v>285</v>
          </cell>
          <cell r="C63" t="str">
            <v> Isern</v>
          </cell>
          <cell r="D63" t="str">
            <v> Regina</v>
          </cell>
          <cell r="E63" t="str">
            <v>DÜ</v>
          </cell>
        </row>
        <row r="64">
          <cell r="A64">
            <v>54</v>
          </cell>
          <cell r="B64">
            <v>284</v>
          </cell>
          <cell r="C64" t="str">
            <v> Held - Stille</v>
          </cell>
          <cell r="D64" t="str">
            <v> Margarete</v>
          </cell>
          <cell r="E64" t="str">
            <v>OWL</v>
          </cell>
        </row>
        <row r="65">
          <cell r="A65">
            <v>55</v>
          </cell>
        </row>
        <row r="66">
          <cell r="A66">
            <v>56</v>
          </cell>
        </row>
        <row r="67">
          <cell r="A67">
            <v>57</v>
          </cell>
        </row>
        <row r="68">
          <cell r="A68">
            <v>58</v>
          </cell>
        </row>
        <row r="69">
          <cell r="A69">
            <v>59</v>
          </cell>
        </row>
        <row r="70">
          <cell r="A70">
            <v>60</v>
          </cell>
          <cell r="C70" t="str">
            <v> Falkowski</v>
          </cell>
          <cell r="D70" t="str">
            <v> Annemarie</v>
          </cell>
          <cell r="E70" t="str">
            <v>Dü</v>
          </cell>
        </row>
        <row r="71">
          <cell r="A71">
            <v>61</v>
          </cell>
          <cell r="C71" t="str">
            <v> Hußmann</v>
          </cell>
          <cell r="D71" t="str">
            <v> Monika</v>
          </cell>
          <cell r="E71" t="str">
            <v>Dü</v>
          </cell>
        </row>
        <row r="72">
          <cell r="A72">
            <v>62</v>
          </cell>
          <cell r="C72" t="str">
            <v> Blasberg</v>
          </cell>
          <cell r="D72" t="str">
            <v> Marianne</v>
          </cell>
          <cell r="E72" t="str">
            <v>Dü</v>
          </cell>
        </row>
        <row r="73">
          <cell r="A73">
            <v>63</v>
          </cell>
          <cell r="C73" t="str">
            <v> Schneider</v>
          </cell>
          <cell r="D73" t="str">
            <v> Ruth</v>
          </cell>
          <cell r="E73" t="str">
            <v>Dü</v>
          </cell>
        </row>
        <row r="74">
          <cell r="A74">
            <v>64</v>
          </cell>
          <cell r="C74" t="str">
            <v> Bender</v>
          </cell>
          <cell r="D74" t="str">
            <v> Ursula</v>
          </cell>
          <cell r="E74" t="str">
            <v>MR</v>
          </cell>
        </row>
        <row r="75">
          <cell r="A75">
            <v>65</v>
          </cell>
          <cell r="C75" t="str">
            <v> Höltkemeier</v>
          </cell>
          <cell r="D75" t="str">
            <v> Agnes</v>
          </cell>
          <cell r="E75" t="str">
            <v>MR</v>
          </cell>
        </row>
        <row r="76">
          <cell r="A76">
            <v>66</v>
          </cell>
          <cell r="C76" t="str">
            <v> Held - Stille</v>
          </cell>
          <cell r="D76" t="str">
            <v> Margarete</v>
          </cell>
          <cell r="E76" t="str">
            <v>OWL</v>
          </cell>
        </row>
        <row r="77">
          <cell r="A77">
            <v>67</v>
          </cell>
        </row>
        <row r="78">
          <cell r="A78">
            <v>68</v>
          </cell>
        </row>
        <row r="79">
          <cell r="A79">
            <v>69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</row>
        <row r="84">
          <cell r="A84">
            <v>74</v>
          </cell>
        </row>
        <row r="85">
          <cell r="A85">
            <v>75</v>
          </cell>
        </row>
        <row r="86">
          <cell r="A86">
            <v>76</v>
          </cell>
        </row>
        <row r="87">
          <cell r="A87">
            <v>77</v>
          </cell>
        </row>
        <row r="88">
          <cell r="A88">
            <v>78</v>
          </cell>
          <cell r="B88" t="str">
            <v>1-2</v>
          </cell>
        </row>
        <row r="89">
          <cell r="A89">
            <v>79</v>
          </cell>
          <cell r="B89" t="str">
            <v>3-4</v>
          </cell>
        </row>
        <row r="90">
          <cell r="A90">
            <v>80</v>
          </cell>
          <cell r="B90" t="str">
            <v>5-8</v>
          </cell>
        </row>
        <row r="91">
          <cell r="A91">
            <v>81</v>
          </cell>
          <cell r="B91" t="str">
            <v>9-16</v>
          </cell>
        </row>
        <row r="92">
          <cell r="A92">
            <v>82</v>
          </cell>
        </row>
        <row r="93">
          <cell r="A93">
            <v>83</v>
          </cell>
        </row>
        <row r="94">
          <cell r="A94">
            <v>84</v>
          </cell>
        </row>
      </sheetData>
      <sheetData sheetId="1">
        <row r="6">
          <cell r="P6">
            <v>1</v>
          </cell>
          <cell r="Q6">
            <v>0</v>
          </cell>
          <cell r="Y6" t="str">
            <v>1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2</v>
          </cell>
          <cell r="C7" t="str">
            <v>Tisch</v>
          </cell>
          <cell r="D7">
            <v>18</v>
          </cell>
          <cell r="E7" t="str">
            <v>15:00 h</v>
          </cell>
          <cell r="P7">
            <v>1</v>
          </cell>
          <cell r="Q7">
            <v>0</v>
          </cell>
          <cell r="Y7" t="str">
            <v>1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2</v>
          </cell>
          <cell r="C8" t="str">
            <v>Tisch</v>
          </cell>
          <cell r="D8">
            <v>19</v>
          </cell>
          <cell r="E8" t="str">
            <v>15:00 h</v>
          </cell>
          <cell r="P8">
            <v>1</v>
          </cell>
          <cell r="Q8">
            <v>0</v>
          </cell>
          <cell r="Y8" t="str">
            <v>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2</v>
          </cell>
          <cell r="C9" t="str">
            <v>Tisch</v>
          </cell>
          <cell r="D9">
            <v>20</v>
          </cell>
          <cell r="E9" t="str">
            <v>15:00 h</v>
          </cell>
          <cell r="P9">
            <v>0</v>
          </cell>
          <cell r="Q9">
            <v>1</v>
          </cell>
          <cell r="Y9" t="str">
            <v>-1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2</v>
          </cell>
          <cell r="C10" t="str">
            <v>Tisch</v>
          </cell>
          <cell r="D10">
            <v>20</v>
          </cell>
          <cell r="E10" t="str">
            <v>15:00 h</v>
          </cell>
          <cell r="P10">
            <v>1</v>
          </cell>
          <cell r="Q10">
            <v>0</v>
          </cell>
          <cell r="Y10" t="str">
            <v>1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2</v>
          </cell>
          <cell r="C11" t="str">
            <v>Tisch</v>
          </cell>
          <cell r="D11">
            <v>19</v>
          </cell>
          <cell r="E11" t="str">
            <v>15:00 h</v>
          </cell>
          <cell r="P11">
            <v>0</v>
          </cell>
          <cell r="Q11">
            <v>1</v>
          </cell>
          <cell r="Y11" t="str">
            <v>-1</v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B12" t="str">
            <v>Halle 2</v>
          </cell>
          <cell r="C12" t="str">
            <v>Tisch</v>
          </cell>
          <cell r="D12">
            <v>19</v>
          </cell>
          <cell r="E12" t="str">
            <v>15:00 h</v>
          </cell>
          <cell r="P12">
            <v>1</v>
          </cell>
          <cell r="Q12">
            <v>0</v>
          </cell>
          <cell r="Y12" t="str">
            <v>1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P13">
            <v>0</v>
          </cell>
          <cell r="Q13">
            <v>1</v>
          </cell>
          <cell r="Y13" t="str">
            <v>-1</v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1</v>
          </cell>
          <cell r="C14" t="str">
            <v>Tisch</v>
          </cell>
          <cell r="D14">
            <v>12</v>
          </cell>
          <cell r="E14" t="str">
            <v>16:00 h</v>
          </cell>
          <cell r="P14">
            <v>1</v>
          </cell>
          <cell r="Q14">
            <v>0</v>
          </cell>
          <cell r="Y14" t="str">
            <v>1</v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1</v>
          </cell>
          <cell r="C15" t="str">
            <v>Tisch</v>
          </cell>
          <cell r="D15">
            <v>13</v>
          </cell>
          <cell r="E15" t="str">
            <v>16:00 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1</v>
          </cell>
          <cell r="C16" t="str">
            <v>Tisch</v>
          </cell>
          <cell r="D16">
            <v>14</v>
          </cell>
          <cell r="E16" t="str">
            <v>16:00 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1</v>
          </cell>
          <cell r="C17" t="str">
            <v>Tisch</v>
          </cell>
          <cell r="D17">
            <v>15</v>
          </cell>
          <cell r="E17" t="str">
            <v>16:00 h</v>
          </cell>
          <cell r="P17">
            <v>0</v>
          </cell>
          <cell r="Q17">
            <v>1</v>
          </cell>
          <cell r="Y17" t="str">
            <v>-1</v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  <row r="18">
          <cell r="B18" t="str">
            <v>Halle 1</v>
          </cell>
          <cell r="C18" t="str">
            <v>Tisch</v>
          </cell>
          <cell r="D18">
            <v>13</v>
          </cell>
          <cell r="E18" t="str">
            <v>17:00 h</v>
          </cell>
          <cell r="P18" t="str">
            <v/>
          </cell>
          <cell r="Q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</row>
        <row r="19">
          <cell r="B19" t="str">
            <v>Halle 1</v>
          </cell>
          <cell r="C19" t="str">
            <v>Tisch</v>
          </cell>
          <cell r="D19">
            <v>14</v>
          </cell>
          <cell r="E19" t="str">
            <v>17:00 h</v>
          </cell>
          <cell r="P19" t="str">
            <v/>
          </cell>
          <cell r="Q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>
            <v>13</v>
          </cell>
          <cell r="C20" t="str">
            <v>Tisch</v>
          </cell>
          <cell r="D20">
            <v>13</v>
          </cell>
          <cell r="E20" t="str">
            <v>18:00 h</v>
          </cell>
          <cell r="P20" t="str">
            <v/>
          </cell>
          <cell r="Q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</row>
      </sheetData>
      <sheetData sheetId="4">
        <row r="5">
          <cell r="D5">
            <v>44534</v>
          </cell>
          <cell r="H5">
            <v>44534</v>
          </cell>
          <cell r="P5">
            <v>44534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3"/>
  <dimension ref="B1:AS48"/>
  <sheetViews>
    <sheetView workbookViewId="0" topLeftCell="A1">
      <selection activeCell="F51" sqref="F51"/>
    </sheetView>
  </sheetViews>
  <sheetFormatPr defaultColWidth="11.421875" defaultRowHeight="12.75"/>
  <cols>
    <col min="1" max="1" width="0.85546875" style="0" customWidth="1"/>
    <col min="2" max="2" width="5.28125" style="16" customWidth="1"/>
    <col min="3" max="3" width="2.7109375" style="0" customWidth="1"/>
    <col min="4" max="4" width="3.7109375" style="0" customWidth="1"/>
    <col min="5" max="5" width="11.8515625" style="0" customWidth="1"/>
    <col min="6" max="6" width="10.140625" style="0" customWidth="1"/>
    <col min="7" max="7" width="7.57421875" style="17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6" width="1.57421875" style="0" customWidth="1"/>
    <col min="27" max="27" width="0.85546875" style="0" customWidth="1"/>
    <col min="28" max="28" width="1.57421875" style="0" customWidth="1"/>
    <col min="29" max="29" width="3.00390625" style="0" customWidth="1"/>
    <col min="30" max="30" width="10.57421875" style="0" customWidth="1"/>
    <col min="31" max="31" width="1.1484375" style="0" customWidth="1"/>
    <col min="32" max="32" width="10.421875" style="0" customWidth="1"/>
    <col min="33" max="33" width="5.7109375" style="17" customWidth="1"/>
    <col min="34" max="34" width="5.57421875" style="63" customWidth="1"/>
    <col min="35" max="35" width="5.57421875" style="0" customWidth="1"/>
    <col min="36" max="41" width="6.8515625" style="0" customWidth="1"/>
    <col min="42" max="42" width="12.00390625" style="0" customWidth="1"/>
    <col min="43" max="43" width="2.8515625" style="0" customWidth="1"/>
    <col min="44" max="44" width="9.8515625" style="0" customWidth="1"/>
  </cols>
  <sheetData>
    <row r="1" spans="2:34" ht="24" customHeight="1">
      <c r="B1" s="663" t="str">
        <f>'[20]Teilnehmer'!A3</f>
        <v>52. Westdeutsche Senioren - Einzelmeisterschaft 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</row>
    <row r="2" spans="2:34" ht="24" customHeight="1">
      <c r="B2" s="663" t="str">
        <f>'[20]Teilnehmer'!A4</f>
        <v>04. + 05. Dezember  2021  in Hamm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</row>
    <row r="3" spans="2:34" ht="24" customHeight="1">
      <c r="B3" s="663" t="str">
        <f>'[20]Teilnehmer'!A6</f>
        <v>Seniorinnen 40 - Einzel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</row>
    <row r="4" spans="2:44" ht="24" customHeight="1">
      <c r="B4" s="664" t="s">
        <v>44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N4" s="131"/>
      <c r="AO4" s="131"/>
      <c r="AP4" s="131"/>
      <c r="AQ4" s="131"/>
      <c r="AR4" s="131"/>
    </row>
    <row r="5" spans="2:44" ht="18" customHeight="1">
      <c r="B5"/>
      <c r="AC5" s="240"/>
      <c r="AD5" s="240"/>
      <c r="AE5" s="240"/>
      <c r="AF5" s="240"/>
      <c r="AG5" s="264">
        <v>0.020833333333333332</v>
      </c>
      <c r="AH5" s="265"/>
      <c r="AI5" s="264">
        <v>0.020833333333333332</v>
      </c>
      <c r="AJ5" s="264">
        <v>0.020833333333333332</v>
      </c>
      <c r="AN5" s="131"/>
      <c r="AO5" s="131"/>
      <c r="AP5" s="131"/>
      <c r="AQ5" s="131"/>
      <c r="AR5" s="131"/>
    </row>
    <row r="6" spans="29:45" ht="18" customHeight="1">
      <c r="AC6" s="266"/>
      <c r="AD6" s="267">
        <v>44534</v>
      </c>
      <c r="AE6" s="268"/>
      <c r="AF6" s="269" t="s">
        <v>31</v>
      </c>
      <c r="AG6" s="270" t="s">
        <v>30</v>
      </c>
      <c r="AH6" s="271"/>
      <c r="AI6" s="271">
        <v>27</v>
      </c>
      <c r="AJ6" s="271">
        <v>28</v>
      </c>
      <c r="AN6" s="272"/>
      <c r="AO6" s="132"/>
      <c r="AP6" s="273"/>
      <c r="AQ6" s="274"/>
      <c r="AR6" s="274"/>
      <c r="AS6" s="275"/>
    </row>
    <row r="7" spans="29:45" ht="18" customHeight="1">
      <c r="AC7" s="276" t="s">
        <v>72</v>
      </c>
      <c r="AD7" s="277" t="str">
        <f>E11</f>
        <v> Gansauer</v>
      </c>
      <c r="AE7" s="278" t="s">
        <v>28</v>
      </c>
      <c r="AF7" s="279" t="str">
        <f>E13</f>
        <v> Stroop</v>
      </c>
      <c r="AG7" s="280">
        <v>0.5416666666666666</v>
      </c>
      <c r="AH7" s="281" t="s">
        <v>29</v>
      </c>
      <c r="AI7" s="282">
        <v>0.5416666666666666</v>
      </c>
      <c r="AJ7" s="283">
        <v>0.5416666666666666</v>
      </c>
      <c r="AN7" s="272"/>
      <c r="AO7" s="132"/>
      <c r="AP7" s="284"/>
      <c r="AQ7" s="285"/>
      <c r="AR7" s="285"/>
      <c r="AS7" s="286"/>
    </row>
    <row r="8" spans="2:45" ht="18" customHeight="1" thickBot="1">
      <c r="B8" s="1"/>
      <c r="C8" s="2"/>
      <c r="D8" s="2"/>
      <c r="E8" s="662" t="s">
        <v>0</v>
      </c>
      <c r="F8" s="662"/>
      <c r="G8" s="662"/>
      <c r="N8" s="3"/>
      <c r="O8" s="3"/>
      <c r="Q8" s="3"/>
      <c r="R8" s="3"/>
      <c r="W8" s="3"/>
      <c r="X8" s="3"/>
      <c r="Z8" s="3"/>
      <c r="AA8" s="3"/>
      <c r="AC8" s="276" t="s">
        <v>73</v>
      </c>
      <c r="AD8" s="277" t="str">
        <f>E10</f>
        <v> Küppers</v>
      </c>
      <c r="AE8" s="278" t="s">
        <v>28</v>
      </c>
      <c r="AF8" s="279" t="str">
        <f>E14</f>
        <v> Löschner</v>
      </c>
      <c r="AG8" s="280">
        <f aca="true" t="shared" si="0" ref="AG8:AG16">AG7+$AG$5</f>
        <v>0.5625</v>
      </c>
      <c r="AH8" s="281" t="s">
        <v>29</v>
      </c>
      <c r="AI8" s="283">
        <f>AI7</f>
        <v>0.5416666666666666</v>
      </c>
      <c r="AJ8" s="282">
        <f>AJ7</f>
        <v>0.5416666666666666</v>
      </c>
      <c r="AN8" s="272"/>
      <c r="AO8" s="132"/>
      <c r="AP8" s="284"/>
      <c r="AQ8" s="285"/>
      <c r="AR8" s="285"/>
      <c r="AS8" s="286"/>
    </row>
    <row r="9" spans="2:45" ht="18" customHeight="1" thickBot="1">
      <c r="B9" s="135" t="s">
        <v>1</v>
      </c>
      <c r="C9" s="287" t="s">
        <v>2</v>
      </c>
      <c r="D9" s="135" t="s">
        <v>3</v>
      </c>
      <c r="E9" s="6" t="s">
        <v>4</v>
      </c>
      <c r="F9" s="6" t="s">
        <v>5</v>
      </c>
      <c r="G9" s="6" t="s">
        <v>74</v>
      </c>
      <c r="H9" s="666">
        <v>1</v>
      </c>
      <c r="I9" s="666"/>
      <c r="J9" s="667"/>
      <c r="K9" s="665">
        <v>2</v>
      </c>
      <c r="L9" s="666"/>
      <c r="M9" s="667"/>
      <c r="N9" s="665">
        <v>3</v>
      </c>
      <c r="O9" s="666"/>
      <c r="P9" s="667"/>
      <c r="Q9" s="665">
        <v>4</v>
      </c>
      <c r="R9" s="666"/>
      <c r="S9" s="667"/>
      <c r="T9" s="665">
        <v>5</v>
      </c>
      <c r="U9" s="666"/>
      <c r="V9" s="667"/>
      <c r="W9" s="665" t="s">
        <v>7</v>
      </c>
      <c r="X9" s="666"/>
      <c r="Y9" s="667"/>
      <c r="Z9" s="665" t="s">
        <v>8</v>
      </c>
      <c r="AA9" s="666"/>
      <c r="AB9" s="667"/>
      <c r="AC9" s="276" t="s">
        <v>75</v>
      </c>
      <c r="AD9" s="277" t="str">
        <f>E12</f>
        <v> Franssen</v>
      </c>
      <c r="AE9" s="278" t="s">
        <v>28</v>
      </c>
      <c r="AF9" s="279" t="str">
        <f>E14</f>
        <v> Löschner</v>
      </c>
      <c r="AG9" s="280">
        <f t="shared" si="0"/>
        <v>0.5833333333333334</v>
      </c>
      <c r="AH9" s="281" t="s">
        <v>29</v>
      </c>
      <c r="AI9" s="282">
        <f>AI8+$AG$5</f>
        <v>0.5625</v>
      </c>
      <c r="AJ9" s="283">
        <f>AJ8+$AG$5</f>
        <v>0.5625</v>
      </c>
      <c r="AN9" s="272"/>
      <c r="AO9" s="132"/>
      <c r="AP9" s="284"/>
      <c r="AQ9" s="285"/>
      <c r="AR9" s="285"/>
      <c r="AS9" s="286"/>
    </row>
    <row r="10" spans="2:45" ht="18" customHeight="1">
      <c r="B10" s="288">
        <v>1</v>
      </c>
      <c r="C10" s="289"/>
      <c r="D10" s="290">
        <f>'[20]Gruppen'!D9</f>
        <v>3</v>
      </c>
      <c r="E10" s="138" t="str">
        <f>'[20]Gruppen'!E9</f>
        <v> Küppers</v>
      </c>
      <c r="F10" s="138" t="str">
        <f>'[20]Gruppen'!F9</f>
        <v> Stephanie</v>
      </c>
      <c r="G10" s="290" t="str">
        <f>'[20]Gruppen'!G9</f>
        <v>DÜ</v>
      </c>
      <c r="H10" s="291"/>
      <c r="I10" s="291"/>
      <c r="J10" s="292"/>
      <c r="K10" s="293"/>
      <c r="L10" s="294"/>
      <c r="M10" s="295"/>
      <c r="N10" s="296"/>
      <c r="O10" s="297"/>
      <c r="P10" s="298"/>
      <c r="Q10" s="296"/>
      <c r="R10" s="297"/>
      <c r="S10" s="298"/>
      <c r="T10" s="299"/>
      <c r="U10" s="299"/>
      <c r="V10" s="299"/>
      <c r="W10" s="300"/>
      <c r="X10" s="297"/>
      <c r="Y10" s="301"/>
      <c r="Z10" s="302"/>
      <c r="AA10" s="303"/>
      <c r="AB10" s="304"/>
      <c r="AC10" s="276" t="s">
        <v>9</v>
      </c>
      <c r="AD10" s="277" t="str">
        <f>E10</f>
        <v> Küppers</v>
      </c>
      <c r="AE10" s="278" t="s">
        <v>28</v>
      </c>
      <c r="AF10" s="279" t="str">
        <f>E13</f>
        <v> Stroop</v>
      </c>
      <c r="AG10" s="280">
        <f t="shared" si="0"/>
        <v>0.6041666666666667</v>
      </c>
      <c r="AH10" s="281" t="s">
        <v>29</v>
      </c>
      <c r="AI10" s="283">
        <f>AI9</f>
        <v>0.5625</v>
      </c>
      <c r="AJ10" s="282">
        <f>AJ9</f>
        <v>0.5625</v>
      </c>
      <c r="AN10" s="272"/>
      <c r="AO10" s="132"/>
      <c r="AP10" s="284"/>
      <c r="AQ10" s="285"/>
      <c r="AR10" s="285"/>
      <c r="AS10" s="286"/>
    </row>
    <row r="11" spans="2:45" ht="18" customHeight="1">
      <c r="B11" s="305">
        <v>2</v>
      </c>
      <c r="C11" s="289"/>
      <c r="D11" s="290">
        <f>'[20]Gruppen'!D10</f>
        <v>2</v>
      </c>
      <c r="E11" s="138" t="str">
        <f>'[20]Gruppen'!E10</f>
        <v> Gansauer</v>
      </c>
      <c r="F11" s="138" t="str">
        <f>'[20]Gruppen'!F10</f>
        <v> Daniela</v>
      </c>
      <c r="G11" s="290" t="str">
        <f>'[20]Gruppen'!G10</f>
        <v>MR</v>
      </c>
      <c r="H11" s="306"/>
      <c r="I11" s="307"/>
      <c r="J11" s="308"/>
      <c r="K11" s="309"/>
      <c r="L11" s="310"/>
      <c r="M11" s="311"/>
      <c r="N11" s="306"/>
      <c r="O11" s="307"/>
      <c r="P11" s="308"/>
      <c r="Q11" s="306"/>
      <c r="R11" s="307"/>
      <c r="S11" s="308"/>
      <c r="T11" s="312"/>
      <c r="U11" s="312"/>
      <c r="V11" s="312"/>
      <c r="W11" s="313"/>
      <c r="X11" s="307"/>
      <c r="Y11" s="314"/>
      <c r="Z11" s="315"/>
      <c r="AA11" s="316"/>
      <c r="AB11" s="317"/>
      <c r="AC11" s="276" t="s">
        <v>10</v>
      </c>
      <c r="AD11" s="277" t="str">
        <f>E11</f>
        <v> Gansauer</v>
      </c>
      <c r="AE11" s="278" t="s">
        <v>28</v>
      </c>
      <c r="AF11" s="279" t="str">
        <f>E12</f>
        <v> Franssen</v>
      </c>
      <c r="AG11" s="280">
        <f t="shared" si="0"/>
        <v>0.6250000000000001</v>
      </c>
      <c r="AH11" s="281" t="s">
        <v>29</v>
      </c>
      <c r="AI11" s="282">
        <f>AI10+$AG$5</f>
        <v>0.5833333333333334</v>
      </c>
      <c r="AJ11" s="283">
        <f>AJ10+$AG$5</f>
        <v>0.5833333333333334</v>
      </c>
      <c r="AN11" s="272"/>
      <c r="AO11" s="132"/>
      <c r="AP11" s="284"/>
      <c r="AQ11" s="285"/>
      <c r="AR11" s="285"/>
      <c r="AS11" s="286"/>
    </row>
    <row r="12" spans="2:45" ht="18" customHeight="1">
      <c r="B12" s="305">
        <v>3</v>
      </c>
      <c r="C12" s="289"/>
      <c r="D12" s="290">
        <f>'[20]Gruppen'!D11</f>
        <v>1</v>
      </c>
      <c r="E12" s="138" t="str">
        <f>'[20]Gruppen'!E11</f>
        <v> Franssen</v>
      </c>
      <c r="F12" s="138" t="str">
        <f>'[20]Gruppen'!F11</f>
        <v> Gabriele</v>
      </c>
      <c r="G12" s="290" t="str">
        <f>'[20]Gruppen'!G11</f>
        <v>DÜ</v>
      </c>
      <c r="H12" s="306"/>
      <c r="I12" s="307"/>
      <c r="J12" s="308"/>
      <c r="K12" s="306"/>
      <c r="L12" s="307"/>
      <c r="M12" s="308"/>
      <c r="N12" s="309"/>
      <c r="O12" s="310"/>
      <c r="P12" s="311"/>
      <c r="Q12" s="306"/>
      <c r="R12" s="307"/>
      <c r="S12" s="308"/>
      <c r="T12" s="312"/>
      <c r="U12" s="312"/>
      <c r="V12" s="312"/>
      <c r="W12" s="313"/>
      <c r="X12" s="307"/>
      <c r="Y12" s="314"/>
      <c r="Z12" s="315"/>
      <c r="AA12" s="316"/>
      <c r="AB12" s="317"/>
      <c r="AC12" s="276" t="s">
        <v>76</v>
      </c>
      <c r="AD12" s="277" t="str">
        <f>E13</f>
        <v> Stroop</v>
      </c>
      <c r="AE12" s="278" t="s">
        <v>28</v>
      </c>
      <c r="AF12" s="279" t="str">
        <f>E14</f>
        <v> Löschner</v>
      </c>
      <c r="AG12" s="280">
        <f t="shared" si="0"/>
        <v>0.6458333333333335</v>
      </c>
      <c r="AH12" s="281" t="s">
        <v>29</v>
      </c>
      <c r="AI12" s="283">
        <f>AI11</f>
        <v>0.5833333333333334</v>
      </c>
      <c r="AJ12" s="282">
        <f>AJ11</f>
        <v>0.5833333333333334</v>
      </c>
      <c r="AN12" s="272"/>
      <c r="AO12" s="132"/>
      <c r="AP12" s="284"/>
      <c r="AQ12" s="285"/>
      <c r="AR12" s="285"/>
      <c r="AS12" s="286"/>
    </row>
    <row r="13" spans="2:45" ht="18" customHeight="1">
      <c r="B13" s="305">
        <v>4</v>
      </c>
      <c r="C13" s="289"/>
      <c r="D13" s="290">
        <f>'[20]Gruppen'!D12</f>
        <v>5</v>
      </c>
      <c r="E13" s="138" t="str">
        <f>'[20]Gruppen'!E12</f>
        <v> Stroop</v>
      </c>
      <c r="F13" s="138" t="str">
        <f>'[20]Gruppen'!F12</f>
        <v> Maike</v>
      </c>
      <c r="G13" s="290" t="str">
        <f>'[20]Gruppen'!G12</f>
        <v>OWL</v>
      </c>
      <c r="H13" s="306"/>
      <c r="I13" s="307"/>
      <c r="J13" s="308"/>
      <c r="K13" s="306"/>
      <c r="L13" s="307"/>
      <c r="M13" s="308"/>
      <c r="N13" s="306"/>
      <c r="O13" s="307"/>
      <c r="P13" s="308"/>
      <c r="Q13" s="309"/>
      <c r="R13" s="310"/>
      <c r="S13" s="311"/>
      <c r="T13" s="318"/>
      <c r="U13" s="318"/>
      <c r="V13" s="318"/>
      <c r="W13" s="313"/>
      <c r="X13" s="307"/>
      <c r="Y13" s="314"/>
      <c r="Z13" s="315"/>
      <c r="AA13" s="316"/>
      <c r="AB13" s="317"/>
      <c r="AC13" s="276" t="s">
        <v>11</v>
      </c>
      <c r="AD13" s="277" t="str">
        <f>E12</f>
        <v> Franssen</v>
      </c>
      <c r="AE13" s="278" t="s">
        <v>28</v>
      </c>
      <c r="AF13" s="279" t="str">
        <f>E10</f>
        <v> Küppers</v>
      </c>
      <c r="AG13" s="280">
        <f t="shared" si="0"/>
        <v>0.6666666666666669</v>
      </c>
      <c r="AH13" s="281" t="s">
        <v>29</v>
      </c>
      <c r="AI13" s="282">
        <f>AI12+$AG$5</f>
        <v>0.6041666666666667</v>
      </c>
      <c r="AJ13" s="283">
        <f>AJ12+$AG$5</f>
        <v>0.6041666666666667</v>
      </c>
      <c r="AN13" s="272"/>
      <c r="AO13" s="132"/>
      <c r="AP13" s="284"/>
      <c r="AQ13" s="285"/>
      <c r="AR13" s="285"/>
      <c r="AS13" s="286"/>
    </row>
    <row r="14" spans="2:45" ht="18" customHeight="1" thickBot="1">
      <c r="B14" s="319">
        <v>5</v>
      </c>
      <c r="C14" s="320"/>
      <c r="D14" s="321">
        <f>'[20]Gruppen'!D13</f>
        <v>4</v>
      </c>
      <c r="E14" s="322" t="str">
        <f>'[20]Gruppen'!E13</f>
        <v> Löschner</v>
      </c>
      <c r="F14" s="322" t="str">
        <f>'[20]Gruppen'!F13</f>
        <v> Nicole</v>
      </c>
      <c r="G14" s="321" t="str">
        <f>'[20]Gruppen'!G13</f>
        <v>MR</v>
      </c>
      <c r="H14" s="323"/>
      <c r="I14" s="324"/>
      <c r="J14" s="325"/>
      <c r="K14" s="323"/>
      <c r="L14" s="324"/>
      <c r="M14" s="325"/>
      <c r="N14" s="323"/>
      <c r="O14" s="324"/>
      <c r="P14" s="325"/>
      <c r="Q14" s="323"/>
      <c r="R14" s="324"/>
      <c r="S14" s="325"/>
      <c r="T14" s="326"/>
      <c r="U14" s="327"/>
      <c r="V14" s="328"/>
      <c r="W14" s="329"/>
      <c r="X14" s="324"/>
      <c r="Y14" s="330"/>
      <c r="Z14" s="331"/>
      <c r="AA14" s="332"/>
      <c r="AB14" s="333"/>
      <c r="AC14" s="276" t="s">
        <v>77</v>
      </c>
      <c r="AD14" s="277" t="str">
        <f>E11</f>
        <v> Gansauer</v>
      </c>
      <c r="AE14" s="278" t="s">
        <v>28</v>
      </c>
      <c r="AF14" s="279" t="str">
        <f>E14</f>
        <v> Löschner</v>
      </c>
      <c r="AG14" s="280">
        <f t="shared" si="0"/>
        <v>0.6875000000000002</v>
      </c>
      <c r="AH14" s="281" t="s">
        <v>29</v>
      </c>
      <c r="AI14" s="283">
        <f>AI13</f>
        <v>0.6041666666666667</v>
      </c>
      <c r="AJ14" s="282">
        <f>AJ13</f>
        <v>0.6041666666666667</v>
      </c>
      <c r="AN14" s="272"/>
      <c r="AO14" s="132"/>
      <c r="AP14" s="284"/>
      <c r="AQ14" s="285"/>
      <c r="AR14" s="285"/>
      <c r="AS14" s="286"/>
    </row>
    <row r="15" spans="26:45" ht="18" customHeight="1">
      <c r="Z15" s="18"/>
      <c r="AA15" s="18"/>
      <c r="AB15" s="18"/>
      <c r="AC15" s="276" t="s">
        <v>14</v>
      </c>
      <c r="AD15" s="277" t="str">
        <f>E12</f>
        <v> Franssen</v>
      </c>
      <c r="AE15" s="278" t="s">
        <v>28</v>
      </c>
      <c r="AF15" s="279" t="str">
        <f>E13</f>
        <v> Stroop</v>
      </c>
      <c r="AG15" s="280">
        <f t="shared" si="0"/>
        <v>0.7083333333333336</v>
      </c>
      <c r="AH15" s="281" t="s">
        <v>29</v>
      </c>
      <c r="AI15" s="282">
        <f>AI14+$AG$5</f>
        <v>0.6250000000000001</v>
      </c>
      <c r="AJ15" s="283">
        <f>AJ14+$AG$5</f>
        <v>0.6250000000000001</v>
      </c>
      <c r="AN15" s="272"/>
      <c r="AO15" s="132"/>
      <c r="AP15" s="284"/>
      <c r="AQ15" s="285"/>
      <c r="AR15" s="285"/>
      <c r="AS15" s="286"/>
    </row>
    <row r="16" spans="26:45" ht="18" customHeight="1">
      <c r="Z16" s="18"/>
      <c r="AA16" s="18"/>
      <c r="AB16" s="18"/>
      <c r="AC16" s="276" t="s">
        <v>13</v>
      </c>
      <c r="AD16" s="277" t="str">
        <f>E10</f>
        <v> Küppers</v>
      </c>
      <c r="AE16" s="278" t="s">
        <v>28</v>
      </c>
      <c r="AF16" s="279" t="str">
        <f>E11</f>
        <v> Gansauer</v>
      </c>
      <c r="AG16" s="280">
        <f t="shared" si="0"/>
        <v>0.729166666666667</v>
      </c>
      <c r="AH16" s="281" t="s">
        <v>29</v>
      </c>
      <c r="AI16" s="283">
        <f>AI15</f>
        <v>0.6250000000000001</v>
      </c>
      <c r="AJ16" s="282">
        <f>AJ15</f>
        <v>0.6250000000000001</v>
      </c>
      <c r="AN16" s="131"/>
      <c r="AO16" s="131"/>
      <c r="AP16" s="272"/>
      <c r="AQ16" s="334"/>
      <c r="AR16" s="334"/>
      <c r="AS16" s="65"/>
    </row>
    <row r="17" spans="29:43" ht="18" customHeight="1" hidden="1">
      <c r="AC17" s="335"/>
      <c r="AD17" s="336">
        <f>AD6</f>
        <v>44534</v>
      </c>
      <c r="AE17" s="337"/>
      <c r="AF17" s="338" t="str">
        <f>AF6</f>
        <v>Halle 2</v>
      </c>
      <c r="AG17" s="339" t="s">
        <v>30</v>
      </c>
      <c r="AH17" s="340">
        <f>AH6+1</f>
        <v>1</v>
      </c>
      <c r="AP17" s="131"/>
      <c r="AQ17" s="131"/>
    </row>
    <row r="18" spans="29:43" ht="18" customHeight="1" hidden="1">
      <c r="AC18" s="341" t="s">
        <v>77</v>
      </c>
      <c r="AD18" s="342" t="e">
        <f>E22</f>
        <v>#N/A</v>
      </c>
      <c r="AE18" s="343" t="s">
        <v>28</v>
      </c>
      <c r="AF18" s="344" t="e">
        <f>E25</f>
        <v>#N/A</v>
      </c>
      <c r="AG18" s="345">
        <f>AG7</f>
        <v>0.5416666666666666</v>
      </c>
      <c r="AH18" s="346" t="s">
        <v>29</v>
      </c>
      <c r="AP18" s="131"/>
      <c r="AQ18" s="131"/>
    </row>
    <row r="19" spans="2:43" ht="18" customHeight="1" hidden="1" thickBot="1">
      <c r="B19" s="1"/>
      <c r="E19" s="662" t="s">
        <v>15</v>
      </c>
      <c r="F19" s="662"/>
      <c r="G19" s="662"/>
      <c r="N19" s="3"/>
      <c r="O19" s="3"/>
      <c r="Q19" s="3"/>
      <c r="R19" s="3"/>
      <c r="W19" s="3"/>
      <c r="X19" s="3"/>
      <c r="Z19" s="19"/>
      <c r="AA19" s="19"/>
      <c r="AB19" s="18"/>
      <c r="AC19" s="341" t="s">
        <v>14</v>
      </c>
      <c r="AD19" s="342" t="e">
        <f>E23</f>
        <v>#N/A</v>
      </c>
      <c r="AE19" s="343" t="s">
        <v>28</v>
      </c>
      <c r="AF19" s="344" t="e">
        <f>E24</f>
        <v>#N/A</v>
      </c>
      <c r="AG19" s="345">
        <f aca="true" t="shared" si="1" ref="AG19:AG27">AG18+$AG$5</f>
        <v>0.5625</v>
      </c>
      <c r="AH19" s="346" t="s">
        <v>29</v>
      </c>
      <c r="AP19" s="131"/>
      <c r="AQ19" s="131"/>
    </row>
    <row r="20" spans="2:43" ht="18" customHeight="1" hidden="1" thickBot="1">
      <c r="B20" s="135" t="s">
        <v>1</v>
      </c>
      <c r="C20" s="136" t="s">
        <v>2</v>
      </c>
      <c r="D20" s="136" t="s">
        <v>3</v>
      </c>
      <c r="E20" s="6" t="s">
        <v>4</v>
      </c>
      <c r="F20" s="6" t="s">
        <v>5</v>
      </c>
      <c r="G20" s="6" t="s">
        <v>74</v>
      </c>
      <c r="H20" s="666">
        <v>1</v>
      </c>
      <c r="I20" s="666"/>
      <c r="J20" s="667"/>
      <c r="K20" s="665">
        <v>2</v>
      </c>
      <c r="L20" s="666"/>
      <c r="M20" s="667"/>
      <c r="N20" s="665">
        <v>3</v>
      </c>
      <c r="O20" s="666"/>
      <c r="P20" s="667"/>
      <c r="Q20" s="665">
        <v>4</v>
      </c>
      <c r="R20" s="666"/>
      <c r="S20" s="667"/>
      <c r="T20" s="665">
        <v>5</v>
      </c>
      <c r="U20" s="666"/>
      <c r="V20" s="667"/>
      <c r="W20" s="665" t="s">
        <v>7</v>
      </c>
      <c r="X20" s="666"/>
      <c r="Y20" s="667"/>
      <c r="Z20" s="665" t="s">
        <v>8</v>
      </c>
      <c r="AA20" s="666"/>
      <c r="AB20" s="666"/>
      <c r="AC20" s="341" t="s">
        <v>75</v>
      </c>
      <c r="AD20" s="342" t="e">
        <f>E23</f>
        <v>#N/A</v>
      </c>
      <c r="AE20" s="343" t="s">
        <v>28</v>
      </c>
      <c r="AF20" s="344" t="e">
        <f>E25</f>
        <v>#N/A</v>
      </c>
      <c r="AG20" s="345">
        <f t="shared" si="1"/>
        <v>0.5833333333333334</v>
      </c>
      <c r="AH20" s="346" t="s">
        <v>29</v>
      </c>
      <c r="AP20" s="131"/>
      <c r="AQ20" s="131"/>
    </row>
    <row r="21" spans="2:43" ht="18" customHeight="1" hidden="1">
      <c r="B21" s="347"/>
      <c r="C21" s="348">
        <v>1</v>
      </c>
      <c r="D21" s="349">
        <f>'[20]Gruppen'!D20</f>
        <v>0</v>
      </c>
      <c r="E21" s="138" t="e">
        <f>'[20]Gruppen'!E20</f>
        <v>#N/A</v>
      </c>
      <c r="F21" s="138" t="e">
        <f>'[20]Gruppen'!F20</f>
        <v>#N/A</v>
      </c>
      <c r="G21" s="290" t="e">
        <f>'[20]Gruppen'!G20</f>
        <v>#N/A</v>
      </c>
      <c r="H21" s="291"/>
      <c r="I21" s="291"/>
      <c r="J21" s="292"/>
      <c r="K21" s="293"/>
      <c r="L21" s="294"/>
      <c r="M21" s="295"/>
      <c r="N21" s="296"/>
      <c r="O21" s="297"/>
      <c r="P21" s="298"/>
      <c r="Q21" s="296"/>
      <c r="R21" s="297"/>
      <c r="S21" s="298"/>
      <c r="T21" s="299"/>
      <c r="U21" s="299"/>
      <c r="V21" s="299"/>
      <c r="W21" s="300"/>
      <c r="X21" s="297"/>
      <c r="Y21" s="301"/>
      <c r="Z21" s="302"/>
      <c r="AA21" s="303"/>
      <c r="AB21" s="350"/>
      <c r="AC21" s="341" t="s">
        <v>13</v>
      </c>
      <c r="AD21" s="342" t="e">
        <f>E21</f>
        <v>#N/A</v>
      </c>
      <c r="AE21" s="343" t="s">
        <v>28</v>
      </c>
      <c r="AF21" s="344" t="e">
        <f>E22</f>
        <v>#N/A</v>
      </c>
      <c r="AG21" s="345">
        <f t="shared" si="1"/>
        <v>0.6041666666666667</v>
      </c>
      <c r="AH21" s="346" t="s">
        <v>29</v>
      </c>
      <c r="AP21" s="131"/>
      <c r="AQ21" s="131"/>
    </row>
    <row r="22" spans="2:43" ht="18" customHeight="1" hidden="1">
      <c r="B22" s="351"/>
      <c r="C22" s="352">
        <v>2</v>
      </c>
      <c r="D22" s="349">
        <f>'[20]Gruppen'!D21</f>
        <v>0</v>
      </c>
      <c r="E22" s="138" t="e">
        <f>'[20]Gruppen'!E21</f>
        <v>#N/A</v>
      </c>
      <c r="F22" s="138" t="e">
        <f>'[20]Gruppen'!F21</f>
        <v>#N/A</v>
      </c>
      <c r="G22" s="290" t="e">
        <f>'[20]Gruppen'!G21</f>
        <v>#N/A</v>
      </c>
      <c r="H22" s="306"/>
      <c r="I22" s="307"/>
      <c r="J22" s="308"/>
      <c r="K22" s="309"/>
      <c r="L22" s="310"/>
      <c r="M22" s="311"/>
      <c r="N22" s="306"/>
      <c r="O22" s="307"/>
      <c r="P22" s="308"/>
      <c r="Q22" s="306"/>
      <c r="R22" s="307"/>
      <c r="S22" s="308"/>
      <c r="T22" s="312"/>
      <c r="U22" s="312"/>
      <c r="V22" s="312"/>
      <c r="W22" s="313"/>
      <c r="X22" s="307"/>
      <c r="Y22" s="314"/>
      <c r="Z22" s="315"/>
      <c r="AA22" s="316"/>
      <c r="AB22" s="353"/>
      <c r="AC22" s="341" t="s">
        <v>11</v>
      </c>
      <c r="AD22" s="342" t="e">
        <f>E23</f>
        <v>#N/A</v>
      </c>
      <c r="AE22" s="343" t="s">
        <v>28</v>
      </c>
      <c r="AF22" s="344" t="e">
        <f>E21</f>
        <v>#N/A</v>
      </c>
      <c r="AG22" s="345">
        <f t="shared" si="1"/>
        <v>0.6250000000000001</v>
      </c>
      <c r="AH22" s="346" t="s">
        <v>29</v>
      </c>
      <c r="AP22" s="131"/>
      <c r="AQ22" s="131"/>
    </row>
    <row r="23" spans="2:43" ht="18" customHeight="1" hidden="1">
      <c r="B23" s="351"/>
      <c r="C23" s="352">
        <v>3</v>
      </c>
      <c r="D23" s="349">
        <f>'[20]Gruppen'!D22</f>
        <v>0</v>
      </c>
      <c r="E23" s="138" t="e">
        <f>'[20]Gruppen'!E22</f>
        <v>#N/A</v>
      </c>
      <c r="F23" s="138" t="e">
        <f>'[20]Gruppen'!F22</f>
        <v>#N/A</v>
      </c>
      <c r="G23" s="290" t="e">
        <f>'[20]Gruppen'!G22</f>
        <v>#N/A</v>
      </c>
      <c r="H23" s="306"/>
      <c r="I23" s="307"/>
      <c r="J23" s="308"/>
      <c r="K23" s="306"/>
      <c r="L23" s="307"/>
      <c r="M23" s="308"/>
      <c r="N23" s="309"/>
      <c r="O23" s="310"/>
      <c r="P23" s="311"/>
      <c r="Q23" s="306"/>
      <c r="R23" s="307"/>
      <c r="S23" s="308"/>
      <c r="T23" s="312"/>
      <c r="U23" s="312"/>
      <c r="V23" s="312"/>
      <c r="W23" s="313"/>
      <c r="X23" s="307"/>
      <c r="Y23" s="314"/>
      <c r="Z23" s="315"/>
      <c r="AA23" s="316"/>
      <c r="AB23" s="353"/>
      <c r="AC23" s="341" t="s">
        <v>76</v>
      </c>
      <c r="AD23" s="342" t="e">
        <f>E24</f>
        <v>#N/A</v>
      </c>
      <c r="AE23" s="343" t="s">
        <v>28</v>
      </c>
      <c r="AF23" s="344" t="e">
        <f>E25</f>
        <v>#N/A</v>
      </c>
      <c r="AG23" s="345">
        <f t="shared" si="1"/>
        <v>0.6458333333333335</v>
      </c>
      <c r="AH23" s="346" t="s">
        <v>29</v>
      </c>
      <c r="AP23" s="131"/>
      <c r="AQ23" s="131"/>
    </row>
    <row r="24" spans="2:43" ht="18" customHeight="1" hidden="1">
      <c r="B24" s="351"/>
      <c r="C24" s="352">
        <v>4</v>
      </c>
      <c r="D24" s="349">
        <f>'[20]Gruppen'!D23</f>
        <v>0</v>
      </c>
      <c r="E24" s="138" t="e">
        <f>'[20]Gruppen'!E23</f>
        <v>#N/A</v>
      </c>
      <c r="F24" s="138" t="e">
        <f>'[20]Gruppen'!F23</f>
        <v>#N/A</v>
      </c>
      <c r="G24" s="290" t="e">
        <f>'[20]Gruppen'!G23</f>
        <v>#N/A</v>
      </c>
      <c r="H24" s="306"/>
      <c r="I24" s="307"/>
      <c r="J24" s="308"/>
      <c r="K24" s="306"/>
      <c r="L24" s="307"/>
      <c r="M24" s="308"/>
      <c r="N24" s="306"/>
      <c r="O24" s="307"/>
      <c r="P24" s="308"/>
      <c r="Q24" s="309"/>
      <c r="R24" s="310"/>
      <c r="S24" s="311"/>
      <c r="T24" s="318"/>
      <c r="U24" s="318"/>
      <c r="V24" s="318"/>
      <c r="W24" s="313"/>
      <c r="X24" s="307"/>
      <c r="Y24" s="314"/>
      <c r="Z24" s="315"/>
      <c r="AA24" s="316"/>
      <c r="AB24" s="354"/>
      <c r="AC24" s="341" t="s">
        <v>9</v>
      </c>
      <c r="AD24" s="342" t="e">
        <f>E21</f>
        <v>#N/A</v>
      </c>
      <c r="AE24" s="343" t="s">
        <v>28</v>
      </c>
      <c r="AF24" s="344" t="e">
        <f>E24</f>
        <v>#N/A</v>
      </c>
      <c r="AG24" s="345">
        <f t="shared" si="1"/>
        <v>0.6666666666666669</v>
      </c>
      <c r="AH24" s="346" t="s">
        <v>29</v>
      </c>
      <c r="AP24" s="131"/>
      <c r="AQ24" s="131"/>
    </row>
    <row r="25" spans="2:43" ht="18" customHeight="1" hidden="1" thickBot="1">
      <c r="B25" s="355"/>
      <c r="C25" s="356">
        <v>5</v>
      </c>
      <c r="D25" s="357">
        <f>'[20]Gruppen'!D24</f>
        <v>0</v>
      </c>
      <c r="E25" s="322" t="e">
        <f>'[20]Gruppen'!E24</f>
        <v>#N/A</v>
      </c>
      <c r="F25" s="322" t="e">
        <f>'[20]Gruppen'!F24</f>
        <v>#N/A</v>
      </c>
      <c r="G25" s="321" t="e">
        <f>'[20]Gruppen'!G24</f>
        <v>#N/A</v>
      </c>
      <c r="H25" s="323"/>
      <c r="I25" s="324"/>
      <c r="J25" s="325"/>
      <c r="K25" s="323"/>
      <c r="L25" s="324"/>
      <c r="M25" s="325"/>
      <c r="N25" s="323"/>
      <c r="O25" s="324"/>
      <c r="P25" s="325"/>
      <c r="Q25" s="323"/>
      <c r="R25" s="358"/>
      <c r="S25" s="358"/>
      <c r="T25" s="326"/>
      <c r="U25" s="327"/>
      <c r="V25" s="328"/>
      <c r="W25" s="329"/>
      <c r="X25" s="324"/>
      <c r="Y25" s="330"/>
      <c r="Z25" s="331"/>
      <c r="AA25" s="332"/>
      <c r="AB25" s="359"/>
      <c r="AC25" s="341" t="s">
        <v>10</v>
      </c>
      <c r="AD25" s="342" t="e">
        <f>E22</f>
        <v>#N/A</v>
      </c>
      <c r="AE25" s="343" t="s">
        <v>28</v>
      </c>
      <c r="AF25" s="344" t="e">
        <f>E23</f>
        <v>#N/A</v>
      </c>
      <c r="AG25" s="345">
        <f t="shared" si="1"/>
        <v>0.6875000000000002</v>
      </c>
      <c r="AH25" s="346" t="s">
        <v>29</v>
      </c>
      <c r="AP25" s="131"/>
      <c r="AQ25" s="131"/>
    </row>
    <row r="26" spans="26:43" ht="18" customHeight="1" hidden="1">
      <c r="Z26" s="18"/>
      <c r="AA26" s="18"/>
      <c r="AB26" s="18"/>
      <c r="AC26" s="341" t="s">
        <v>72</v>
      </c>
      <c r="AD26" s="342" t="e">
        <f>E22</f>
        <v>#N/A</v>
      </c>
      <c r="AE26" s="343" t="s">
        <v>28</v>
      </c>
      <c r="AF26" s="344" t="e">
        <f>E24</f>
        <v>#N/A</v>
      </c>
      <c r="AG26" s="345">
        <f t="shared" si="1"/>
        <v>0.7083333333333336</v>
      </c>
      <c r="AH26" s="346" t="s">
        <v>29</v>
      </c>
      <c r="AP26" s="131"/>
      <c r="AQ26" s="131"/>
    </row>
    <row r="27" spans="26:43" ht="18" customHeight="1" hidden="1">
      <c r="Z27" s="18"/>
      <c r="AA27" s="18"/>
      <c r="AB27" s="18"/>
      <c r="AC27" s="341" t="s">
        <v>73</v>
      </c>
      <c r="AD27" s="342" t="e">
        <f>E21</f>
        <v>#N/A</v>
      </c>
      <c r="AE27" s="343" t="s">
        <v>28</v>
      </c>
      <c r="AF27" s="344" t="e">
        <f>E25</f>
        <v>#N/A</v>
      </c>
      <c r="AG27" s="345">
        <f t="shared" si="1"/>
        <v>0.729166666666667</v>
      </c>
      <c r="AH27" s="346" t="s">
        <v>29</v>
      </c>
      <c r="AP27" s="131"/>
      <c r="AQ27" s="131"/>
    </row>
    <row r="28" spans="2:43" ht="18" customHeight="1" hidden="1" thickBot="1">
      <c r="B28" s="1"/>
      <c r="E28" s="662" t="s">
        <v>16</v>
      </c>
      <c r="F28" s="662"/>
      <c r="G28" s="662"/>
      <c r="N28" s="3"/>
      <c r="O28" s="3"/>
      <c r="Q28" s="3"/>
      <c r="R28" s="3"/>
      <c r="W28" s="3"/>
      <c r="X28" s="3"/>
      <c r="Z28" s="19"/>
      <c r="AA28" s="19"/>
      <c r="AB28" s="18"/>
      <c r="AC28" s="360"/>
      <c r="AD28" s="361">
        <f>AD17</f>
        <v>44534</v>
      </c>
      <c r="AE28" s="21"/>
      <c r="AF28" s="362" t="str">
        <f>AF17</f>
        <v>Halle 2</v>
      </c>
      <c r="AG28" s="363" t="s">
        <v>30</v>
      </c>
      <c r="AH28" s="364">
        <f>AH17+1</f>
        <v>2</v>
      </c>
      <c r="AP28" s="131"/>
      <c r="AQ28" s="131"/>
    </row>
    <row r="29" spans="2:43" ht="18" customHeight="1" hidden="1" thickBot="1">
      <c r="B29" s="135" t="s">
        <v>1</v>
      </c>
      <c r="C29" s="136" t="s">
        <v>2</v>
      </c>
      <c r="D29" s="136" t="s">
        <v>3</v>
      </c>
      <c r="E29" s="6" t="s">
        <v>4</v>
      </c>
      <c r="F29" s="6" t="s">
        <v>5</v>
      </c>
      <c r="G29" s="6" t="s">
        <v>74</v>
      </c>
      <c r="H29" s="666">
        <v>1</v>
      </c>
      <c r="I29" s="666"/>
      <c r="J29" s="667"/>
      <c r="K29" s="665">
        <v>2</v>
      </c>
      <c r="L29" s="666"/>
      <c r="M29" s="667"/>
      <c r="N29" s="665">
        <v>3</v>
      </c>
      <c r="O29" s="666"/>
      <c r="P29" s="667"/>
      <c r="Q29" s="665">
        <v>4</v>
      </c>
      <c r="R29" s="666"/>
      <c r="S29" s="667"/>
      <c r="T29" s="140"/>
      <c r="U29" s="140"/>
      <c r="V29" s="140"/>
      <c r="W29" s="665" t="s">
        <v>7</v>
      </c>
      <c r="X29" s="666"/>
      <c r="Y29" s="667"/>
      <c r="Z29" s="665" t="s">
        <v>8</v>
      </c>
      <c r="AA29" s="666"/>
      <c r="AB29" s="667"/>
      <c r="AC29" s="55" t="s">
        <v>9</v>
      </c>
      <c r="AD29" s="167" t="e">
        <f>E30</f>
        <v>#N/A</v>
      </c>
      <c r="AE29" s="168" t="s">
        <v>28</v>
      </c>
      <c r="AF29" s="169" t="e">
        <f>E33</f>
        <v>#N/A</v>
      </c>
      <c r="AG29" s="365">
        <f>AG27</f>
        <v>0.729166666666667</v>
      </c>
      <c r="AH29" s="366" t="s">
        <v>29</v>
      </c>
      <c r="AP29" s="131"/>
      <c r="AQ29" s="131"/>
    </row>
    <row r="30" spans="2:43" ht="18" customHeight="1" hidden="1">
      <c r="B30" s="347"/>
      <c r="C30" s="348">
        <v>1</v>
      </c>
      <c r="D30" s="367">
        <f>'[20]Gruppen'!D29</f>
        <v>0</v>
      </c>
      <c r="E30" s="138" t="e">
        <f>'[20]Gruppen'!E29</f>
        <v>#N/A</v>
      </c>
      <c r="F30" s="138" t="e">
        <f>'[20]Gruppen'!F29</f>
        <v>#N/A</v>
      </c>
      <c r="G30" s="290" t="e">
        <f>'[20]Gruppen'!G29</f>
        <v>#N/A</v>
      </c>
      <c r="H30" s="291"/>
      <c r="I30" s="291"/>
      <c r="J30" s="292"/>
      <c r="K30" s="296"/>
      <c r="L30" s="297"/>
      <c r="M30" s="298"/>
      <c r="N30" s="296"/>
      <c r="O30" s="297"/>
      <c r="P30" s="298"/>
      <c r="Q30" s="296"/>
      <c r="R30" s="297"/>
      <c r="S30" s="298"/>
      <c r="T30" s="299"/>
      <c r="U30" s="299"/>
      <c r="V30" s="299"/>
      <c r="W30" s="300"/>
      <c r="X30" s="297"/>
      <c r="Y30" s="301"/>
      <c r="Z30" s="302"/>
      <c r="AA30" s="303"/>
      <c r="AB30" s="368"/>
      <c r="AC30" s="55" t="s">
        <v>10</v>
      </c>
      <c r="AD30" s="167" t="e">
        <f>E31</f>
        <v>#N/A</v>
      </c>
      <c r="AE30" s="168" t="s">
        <v>28</v>
      </c>
      <c r="AF30" s="169" t="e">
        <f>E32</f>
        <v>#N/A</v>
      </c>
      <c r="AG30" s="365">
        <f>AG29+$AG$5</f>
        <v>0.7500000000000003</v>
      </c>
      <c r="AH30" s="366" t="s">
        <v>29</v>
      </c>
      <c r="AP30" s="131"/>
      <c r="AQ30" s="131"/>
    </row>
    <row r="31" spans="2:43" ht="18" customHeight="1" hidden="1">
      <c r="B31" s="351"/>
      <c r="C31" s="352">
        <v>2</v>
      </c>
      <c r="D31" s="367">
        <f>'[20]Gruppen'!D30</f>
        <v>0</v>
      </c>
      <c r="E31" s="138" t="e">
        <f>'[20]Gruppen'!E30</f>
        <v>#N/A</v>
      </c>
      <c r="F31" s="138" t="e">
        <f>'[20]Gruppen'!F30</f>
        <v>#N/A</v>
      </c>
      <c r="G31" s="290" t="e">
        <f>'[20]Gruppen'!G30</f>
        <v>#N/A</v>
      </c>
      <c r="H31" s="306"/>
      <c r="I31" s="307"/>
      <c r="J31" s="308"/>
      <c r="K31" s="669"/>
      <c r="L31" s="669"/>
      <c r="M31" s="669"/>
      <c r="N31" s="306"/>
      <c r="O31" s="307"/>
      <c r="P31" s="308"/>
      <c r="Q31" s="306"/>
      <c r="R31" s="307"/>
      <c r="S31" s="308"/>
      <c r="T31" s="312"/>
      <c r="U31" s="312"/>
      <c r="V31" s="312"/>
      <c r="W31" s="313"/>
      <c r="X31" s="307"/>
      <c r="Y31" s="314"/>
      <c r="Z31" s="315"/>
      <c r="AA31" s="316"/>
      <c r="AB31" s="354"/>
      <c r="AC31" s="55" t="s">
        <v>11</v>
      </c>
      <c r="AD31" s="167" t="e">
        <f>E32</f>
        <v>#N/A</v>
      </c>
      <c r="AE31" s="168" t="s">
        <v>28</v>
      </c>
      <c r="AF31" s="169" t="e">
        <f>E30</f>
        <v>#N/A</v>
      </c>
      <c r="AG31" s="365">
        <f>AG30+$AG$5</f>
        <v>0.7708333333333337</v>
      </c>
      <c r="AH31" s="366" t="s">
        <v>29</v>
      </c>
      <c r="AP31" s="131"/>
      <c r="AQ31" s="131"/>
    </row>
    <row r="32" spans="2:43" ht="18" customHeight="1" hidden="1">
      <c r="B32" s="351"/>
      <c r="C32" s="352">
        <v>3</v>
      </c>
      <c r="D32" s="367">
        <f>'[20]Gruppen'!D31</f>
        <v>0</v>
      </c>
      <c r="E32" s="138" t="e">
        <f>'[20]Gruppen'!E31</f>
        <v>#N/A</v>
      </c>
      <c r="F32" s="138" t="e">
        <f>'[20]Gruppen'!F31</f>
        <v>#N/A</v>
      </c>
      <c r="G32" s="290" t="e">
        <f>'[20]Gruppen'!G31</f>
        <v>#N/A</v>
      </c>
      <c r="H32" s="306"/>
      <c r="I32" s="307"/>
      <c r="J32" s="308"/>
      <c r="K32" s="306"/>
      <c r="L32" s="307"/>
      <c r="M32" s="308"/>
      <c r="N32" s="669"/>
      <c r="O32" s="669"/>
      <c r="P32" s="669"/>
      <c r="Q32" s="306"/>
      <c r="R32" s="307"/>
      <c r="S32" s="308"/>
      <c r="T32" s="312"/>
      <c r="U32" s="312"/>
      <c r="V32" s="312"/>
      <c r="W32" s="313"/>
      <c r="X32" s="307"/>
      <c r="Y32" s="314"/>
      <c r="Z32" s="315"/>
      <c r="AA32" s="316"/>
      <c r="AB32" s="354"/>
      <c r="AC32" s="55" t="s">
        <v>12</v>
      </c>
      <c r="AD32" s="167" t="e">
        <f>E33</f>
        <v>#N/A</v>
      </c>
      <c r="AE32" s="168" t="s">
        <v>28</v>
      </c>
      <c r="AF32" s="169" t="e">
        <f>E31</f>
        <v>#N/A</v>
      </c>
      <c r="AG32" s="365">
        <f>AG31+$AG$5</f>
        <v>0.7916666666666671</v>
      </c>
      <c r="AH32" s="366" t="s">
        <v>29</v>
      </c>
      <c r="AP32" s="131"/>
      <c r="AQ32" s="131"/>
    </row>
    <row r="33" spans="2:43" ht="18" customHeight="1" hidden="1" thickBot="1">
      <c r="B33" s="355"/>
      <c r="C33" s="356">
        <v>4</v>
      </c>
      <c r="D33" s="369">
        <f>'[20]Gruppen'!D32</f>
        <v>0</v>
      </c>
      <c r="E33" s="322" t="e">
        <f>'[20]Gruppen'!E32</f>
        <v>#N/A</v>
      </c>
      <c r="F33" s="322" t="e">
        <f>'[20]Gruppen'!F32</f>
        <v>#N/A</v>
      </c>
      <c r="G33" s="321" t="e">
        <f>'[20]Gruppen'!G32</f>
        <v>#N/A</v>
      </c>
      <c r="H33" s="323"/>
      <c r="I33" s="324"/>
      <c r="J33" s="325"/>
      <c r="K33" s="323"/>
      <c r="L33" s="324"/>
      <c r="M33" s="325"/>
      <c r="N33" s="323"/>
      <c r="O33" s="324"/>
      <c r="P33" s="325"/>
      <c r="Q33" s="668"/>
      <c r="R33" s="668"/>
      <c r="S33" s="668"/>
      <c r="T33" s="326"/>
      <c r="U33" s="326"/>
      <c r="V33" s="326"/>
      <c r="W33" s="329"/>
      <c r="X33" s="324"/>
      <c r="Y33" s="330"/>
      <c r="Z33" s="331"/>
      <c r="AA33" s="332"/>
      <c r="AB33" s="359"/>
      <c r="AC33" s="55" t="s">
        <v>13</v>
      </c>
      <c r="AD33" s="167" t="e">
        <f>E30</f>
        <v>#N/A</v>
      </c>
      <c r="AE33" s="168" t="s">
        <v>28</v>
      </c>
      <c r="AF33" s="169" t="e">
        <f>E31</f>
        <v>#N/A</v>
      </c>
      <c r="AG33" s="365">
        <f>AG32+$AG$5</f>
        <v>0.8125000000000004</v>
      </c>
      <c r="AH33" s="366" t="s">
        <v>29</v>
      </c>
      <c r="AP33" s="131"/>
      <c r="AQ33" s="131"/>
    </row>
    <row r="34" spans="26:43" ht="18" customHeight="1" hidden="1">
      <c r="Z34" s="18"/>
      <c r="AA34" s="18"/>
      <c r="AB34" s="18"/>
      <c r="AC34" s="56" t="s">
        <v>14</v>
      </c>
      <c r="AD34" s="180" t="e">
        <f>E32</f>
        <v>#N/A</v>
      </c>
      <c r="AE34" s="168" t="s">
        <v>28</v>
      </c>
      <c r="AF34" s="182" t="e">
        <f>E33</f>
        <v>#N/A</v>
      </c>
      <c r="AG34" s="370">
        <f>AG33+$AG$5</f>
        <v>0.8333333333333338</v>
      </c>
      <c r="AH34" s="371" t="s">
        <v>29</v>
      </c>
      <c r="AP34" s="131"/>
      <c r="AQ34" s="131"/>
    </row>
    <row r="35" spans="2:43" ht="18" customHeight="1" hidden="1" thickBot="1">
      <c r="B35" s="1"/>
      <c r="E35" s="662" t="s">
        <v>17</v>
      </c>
      <c r="F35" s="662"/>
      <c r="G35" s="662"/>
      <c r="N35" s="3"/>
      <c r="O35" s="3"/>
      <c r="Q35" s="3"/>
      <c r="R35" s="3"/>
      <c r="W35" s="3"/>
      <c r="X35" s="3"/>
      <c r="Z35" s="19"/>
      <c r="AA35" s="19"/>
      <c r="AB35" s="18"/>
      <c r="AC35" s="360"/>
      <c r="AD35" s="134">
        <f>AD28</f>
        <v>44534</v>
      </c>
      <c r="AE35" s="51"/>
      <c r="AF35" s="372" t="str">
        <f>AF28</f>
        <v>Halle 2</v>
      </c>
      <c r="AG35" s="373" t="s">
        <v>30</v>
      </c>
      <c r="AH35" s="76">
        <f>AH28+1</f>
        <v>3</v>
      </c>
      <c r="AP35" s="131"/>
      <c r="AQ35" s="131"/>
    </row>
    <row r="36" spans="2:43" ht="18" customHeight="1" hidden="1" thickBot="1">
      <c r="B36" s="135" t="s">
        <v>1</v>
      </c>
      <c r="C36" s="136" t="s">
        <v>2</v>
      </c>
      <c r="D36" s="136" t="s">
        <v>3</v>
      </c>
      <c r="E36" s="6" t="s">
        <v>4</v>
      </c>
      <c r="F36" s="6" t="s">
        <v>5</v>
      </c>
      <c r="G36" s="6" t="s">
        <v>74</v>
      </c>
      <c r="H36" s="666">
        <v>1</v>
      </c>
      <c r="I36" s="666"/>
      <c r="J36" s="667"/>
      <c r="K36" s="665">
        <v>2</v>
      </c>
      <c r="L36" s="666"/>
      <c r="M36" s="667"/>
      <c r="N36" s="665">
        <v>3</v>
      </c>
      <c r="O36" s="666"/>
      <c r="P36" s="667"/>
      <c r="Q36" s="665">
        <v>4</v>
      </c>
      <c r="R36" s="666"/>
      <c r="S36" s="667"/>
      <c r="T36" s="140"/>
      <c r="U36" s="140"/>
      <c r="V36" s="140"/>
      <c r="W36" s="665" t="s">
        <v>7</v>
      </c>
      <c r="X36" s="666"/>
      <c r="Y36" s="667"/>
      <c r="Z36" s="665" t="s">
        <v>8</v>
      </c>
      <c r="AA36" s="666"/>
      <c r="AB36" s="667"/>
      <c r="AC36" s="55" t="s">
        <v>9</v>
      </c>
      <c r="AD36" s="167" t="e">
        <f>E37</f>
        <v>#N/A</v>
      </c>
      <c r="AE36" s="168" t="s">
        <v>28</v>
      </c>
      <c r="AF36" s="169" t="e">
        <f>E40</f>
        <v>#N/A</v>
      </c>
      <c r="AG36" s="365">
        <f>AG29</f>
        <v>0.729166666666667</v>
      </c>
      <c r="AH36" s="366" t="s">
        <v>29</v>
      </c>
      <c r="AP36" s="131"/>
      <c r="AQ36" s="131"/>
    </row>
    <row r="37" spans="2:43" ht="18" customHeight="1" hidden="1">
      <c r="B37" s="347"/>
      <c r="C37" s="348">
        <v>1</v>
      </c>
      <c r="D37" s="367">
        <f>'[20]Gruppen'!D40</f>
        <v>0</v>
      </c>
      <c r="E37" s="138" t="e">
        <f>'[20]Gruppen'!E40</f>
        <v>#N/A</v>
      </c>
      <c r="F37" s="138" t="e">
        <f>'[20]Gruppen'!F40</f>
        <v>#N/A</v>
      </c>
      <c r="G37" s="290" t="e">
        <f>'[20]Gruppen'!G40</f>
        <v>#N/A</v>
      </c>
      <c r="H37" s="291"/>
      <c r="I37" s="291"/>
      <c r="J37" s="292"/>
      <c r="K37" s="296"/>
      <c r="L37" s="297"/>
      <c r="M37" s="298"/>
      <c r="N37" s="296"/>
      <c r="O37" s="297"/>
      <c r="P37" s="298"/>
      <c r="Q37" s="296"/>
      <c r="R37" s="297"/>
      <c r="S37" s="298"/>
      <c r="T37" s="299"/>
      <c r="U37" s="299"/>
      <c r="V37" s="299"/>
      <c r="W37" s="300"/>
      <c r="X37" s="297"/>
      <c r="Y37" s="301"/>
      <c r="Z37" s="302"/>
      <c r="AA37" s="303"/>
      <c r="AB37" s="368"/>
      <c r="AC37" s="55" t="s">
        <v>10</v>
      </c>
      <c r="AD37" s="167" t="e">
        <f>E38</f>
        <v>#N/A</v>
      </c>
      <c r="AE37" s="168" t="s">
        <v>28</v>
      </c>
      <c r="AF37" s="169" t="e">
        <f>E39</f>
        <v>#N/A</v>
      </c>
      <c r="AG37" s="365">
        <f>AG36+$AG$5</f>
        <v>0.7500000000000003</v>
      </c>
      <c r="AH37" s="366" t="s">
        <v>29</v>
      </c>
      <c r="AP37" s="131"/>
      <c r="AQ37" s="131"/>
    </row>
    <row r="38" spans="2:43" ht="18" customHeight="1" hidden="1">
      <c r="B38" s="351"/>
      <c r="C38" s="352">
        <v>2</v>
      </c>
      <c r="D38" s="367">
        <f>'[20]Gruppen'!D41</f>
        <v>0</v>
      </c>
      <c r="E38" s="138" t="e">
        <f>'[20]Gruppen'!E41</f>
        <v>#N/A</v>
      </c>
      <c r="F38" s="138" t="e">
        <f>'[20]Gruppen'!F41</f>
        <v>#N/A</v>
      </c>
      <c r="G38" s="290" t="e">
        <f>'[20]Gruppen'!G41</f>
        <v>#N/A</v>
      </c>
      <c r="H38" s="306"/>
      <c r="I38" s="307"/>
      <c r="J38" s="308"/>
      <c r="K38" s="669"/>
      <c r="L38" s="669"/>
      <c r="M38" s="669"/>
      <c r="N38" s="306"/>
      <c r="O38" s="307"/>
      <c r="P38" s="308"/>
      <c r="Q38" s="306"/>
      <c r="R38" s="307"/>
      <c r="S38" s="308"/>
      <c r="T38" s="312"/>
      <c r="U38" s="312"/>
      <c r="V38" s="312"/>
      <c r="W38" s="313"/>
      <c r="X38" s="307"/>
      <c r="Y38" s="314"/>
      <c r="Z38" s="315"/>
      <c r="AA38" s="316"/>
      <c r="AB38" s="354"/>
      <c r="AC38" s="55" t="s">
        <v>11</v>
      </c>
      <c r="AD38" s="167" t="e">
        <f>E39</f>
        <v>#N/A</v>
      </c>
      <c r="AE38" s="168" t="s">
        <v>28</v>
      </c>
      <c r="AF38" s="169" t="e">
        <f>E37</f>
        <v>#N/A</v>
      </c>
      <c r="AG38" s="365">
        <f>AG37+$AG$5</f>
        <v>0.7708333333333337</v>
      </c>
      <c r="AH38" s="366" t="s">
        <v>29</v>
      </c>
      <c r="AP38" s="131"/>
      <c r="AQ38" s="131"/>
    </row>
    <row r="39" spans="2:43" ht="18" customHeight="1" hidden="1">
      <c r="B39" s="351"/>
      <c r="C39" s="352">
        <v>3</v>
      </c>
      <c r="D39" s="367">
        <f>'[20]Gruppen'!D42</f>
        <v>0</v>
      </c>
      <c r="E39" s="138" t="e">
        <f>'[20]Gruppen'!E42</f>
        <v>#N/A</v>
      </c>
      <c r="F39" s="138" t="e">
        <f>'[20]Gruppen'!F42</f>
        <v>#N/A</v>
      </c>
      <c r="G39" s="290" t="e">
        <f>'[20]Gruppen'!G42</f>
        <v>#N/A</v>
      </c>
      <c r="H39" s="306"/>
      <c r="I39" s="307"/>
      <c r="J39" s="308"/>
      <c r="K39" s="306"/>
      <c r="L39" s="307"/>
      <c r="M39" s="308"/>
      <c r="N39" s="669"/>
      <c r="O39" s="669"/>
      <c r="P39" s="669"/>
      <c r="Q39" s="306"/>
      <c r="R39" s="307"/>
      <c r="S39" s="308"/>
      <c r="T39" s="312"/>
      <c r="U39" s="312"/>
      <c r="V39" s="312"/>
      <c r="W39" s="313"/>
      <c r="X39" s="307"/>
      <c r="Y39" s="314"/>
      <c r="Z39" s="315"/>
      <c r="AA39" s="316"/>
      <c r="AB39" s="354"/>
      <c r="AC39" s="55" t="s">
        <v>12</v>
      </c>
      <c r="AD39" s="167" t="e">
        <f>E40</f>
        <v>#N/A</v>
      </c>
      <c r="AE39" s="168" t="s">
        <v>28</v>
      </c>
      <c r="AF39" s="169" t="e">
        <f>E38</f>
        <v>#N/A</v>
      </c>
      <c r="AG39" s="365">
        <f>AG38+$AG$5</f>
        <v>0.7916666666666671</v>
      </c>
      <c r="AH39" s="366" t="s">
        <v>29</v>
      </c>
      <c r="AP39" s="131"/>
      <c r="AQ39" s="131"/>
    </row>
    <row r="40" spans="2:43" ht="18" customHeight="1" hidden="1" thickBot="1">
      <c r="B40" s="355"/>
      <c r="C40" s="356">
        <v>4</v>
      </c>
      <c r="D40" s="369">
        <f>'[20]Gruppen'!D43</f>
        <v>0</v>
      </c>
      <c r="E40" s="322" t="e">
        <f>'[20]Gruppen'!E43</f>
        <v>#N/A</v>
      </c>
      <c r="F40" s="322" t="e">
        <f>'[20]Gruppen'!F43</f>
        <v>#N/A</v>
      </c>
      <c r="G40" s="321" t="e">
        <f>'[20]Gruppen'!G43</f>
        <v>#N/A</v>
      </c>
      <c r="H40" s="323"/>
      <c r="I40" s="324"/>
      <c r="J40" s="325"/>
      <c r="K40" s="323"/>
      <c r="L40" s="324"/>
      <c r="M40" s="325"/>
      <c r="N40" s="323"/>
      <c r="O40" s="324"/>
      <c r="P40" s="325"/>
      <c r="Q40" s="668"/>
      <c r="R40" s="668"/>
      <c r="S40" s="668"/>
      <c r="T40" s="326"/>
      <c r="U40" s="326"/>
      <c r="V40" s="326"/>
      <c r="W40" s="329"/>
      <c r="X40" s="324"/>
      <c r="Y40" s="330"/>
      <c r="Z40" s="331"/>
      <c r="AA40" s="332"/>
      <c r="AB40" s="359"/>
      <c r="AC40" s="55" t="s">
        <v>13</v>
      </c>
      <c r="AD40" s="167" t="e">
        <f>E37</f>
        <v>#N/A</v>
      </c>
      <c r="AE40" s="168" t="s">
        <v>28</v>
      </c>
      <c r="AF40" s="169" t="e">
        <f>E38</f>
        <v>#N/A</v>
      </c>
      <c r="AG40" s="365">
        <f>AG39+$AG$5</f>
        <v>0.8125000000000004</v>
      </c>
      <c r="AH40" s="366" t="s">
        <v>29</v>
      </c>
      <c r="AP40" s="131"/>
      <c r="AQ40" s="131"/>
    </row>
    <row r="41" spans="29:43" ht="18" customHeight="1" hidden="1">
      <c r="AC41" s="56" t="s">
        <v>14</v>
      </c>
      <c r="AD41" s="180" t="e">
        <f>E39</f>
        <v>#N/A</v>
      </c>
      <c r="AE41" s="181" t="s">
        <v>28</v>
      </c>
      <c r="AF41" s="182" t="e">
        <f>E40</f>
        <v>#N/A</v>
      </c>
      <c r="AG41" s="370">
        <f>AG40+$AG$5</f>
        <v>0.8333333333333338</v>
      </c>
      <c r="AH41" s="371" t="s">
        <v>29</v>
      </c>
      <c r="AP41" s="131"/>
      <c r="AQ41" s="131"/>
    </row>
    <row r="42" spans="42:43" ht="12.75" customHeight="1" hidden="1">
      <c r="AP42" s="131"/>
      <c r="AQ42" s="131"/>
    </row>
    <row r="43" spans="42:43" ht="12.75" customHeight="1">
      <c r="AP43" s="131"/>
      <c r="AQ43" s="131"/>
    </row>
    <row r="44" spans="34:43" ht="12.75" customHeight="1">
      <c r="AH44" s="374"/>
      <c r="AI44" s="374"/>
      <c r="AJ44" s="375"/>
      <c r="AK44" s="376"/>
      <c r="AP44" s="131"/>
      <c r="AQ44" s="131"/>
    </row>
    <row r="45" spans="34:37" ht="12.75" customHeight="1">
      <c r="AH45" s="374"/>
      <c r="AI45" s="374"/>
      <c r="AJ45" s="375"/>
      <c r="AK45" s="376"/>
    </row>
    <row r="46" spans="34:37" ht="12.75" customHeight="1">
      <c r="AH46" s="377"/>
      <c r="AI46" s="374"/>
      <c r="AJ46" s="375"/>
      <c r="AK46" s="376"/>
    </row>
    <row r="47" spans="34:37" ht="12.75" customHeight="1">
      <c r="AH47" s="378"/>
      <c r="AI47" s="378"/>
      <c r="AJ47" s="379"/>
      <c r="AK47" s="218"/>
    </row>
    <row r="48" spans="34:37" ht="12.75" customHeight="1">
      <c r="AH48" s="374"/>
      <c r="AI48" s="374"/>
      <c r="AJ48" s="375"/>
      <c r="AK48" s="37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40">
    <mergeCell ref="K38:M38"/>
    <mergeCell ref="H36:J36"/>
    <mergeCell ref="Q40:S40"/>
    <mergeCell ref="N39:P39"/>
    <mergeCell ref="Q36:S36"/>
    <mergeCell ref="N36:P36"/>
    <mergeCell ref="H9:J9"/>
    <mergeCell ref="K9:M9"/>
    <mergeCell ref="E35:G35"/>
    <mergeCell ref="K36:M36"/>
    <mergeCell ref="K29:M29"/>
    <mergeCell ref="H20:J20"/>
    <mergeCell ref="K31:M31"/>
    <mergeCell ref="Z9:AB9"/>
    <mergeCell ref="K20:M20"/>
    <mergeCell ref="N20:P20"/>
    <mergeCell ref="Q20:S20"/>
    <mergeCell ref="W9:Y9"/>
    <mergeCell ref="T9:V9"/>
    <mergeCell ref="N9:P9"/>
    <mergeCell ref="Q9:S9"/>
    <mergeCell ref="Z29:AB29"/>
    <mergeCell ref="H29:J29"/>
    <mergeCell ref="Z36:AB36"/>
    <mergeCell ref="Q33:S33"/>
    <mergeCell ref="W36:Y36"/>
    <mergeCell ref="W29:Y29"/>
    <mergeCell ref="N29:P29"/>
    <mergeCell ref="Q29:S29"/>
    <mergeCell ref="N32:P32"/>
    <mergeCell ref="E8:G8"/>
    <mergeCell ref="E19:G19"/>
    <mergeCell ref="E28:G28"/>
    <mergeCell ref="B1:AH1"/>
    <mergeCell ref="B2:AH2"/>
    <mergeCell ref="B3:AH3"/>
    <mergeCell ref="B4:AH4"/>
    <mergeCell ref="W20:Y20"/>
    <mergeCell ref="Z20:AB20"/>
    <mergeCell ref="T20:V20"/>
  </mergeCells>
  <printOptions horizontalCentered="1" verticalCentered="1"/>
  <pageMargins left="0.21" right="0.1968503937007874" top="0.5905511811023623" bottom="0" header="0" footer="0"/>
  <pageSetup horizontalDpi="300" verticalDpi="3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AD93"/>
  <sheetViews>
    <sheetView workbookViewId="0" topLeftCell="B4">
      <selection activeCell="B11" sqref="B11:B39"/>
    </sheetView>
  </sheetViews>
  <sheetFormatPr defaultColWidth="11.421875" defaultRowHeight="12.75"/>
  <cols>
    <col min="1" max="1" width="4.421875" style="23" hidden="1" customWidth="1"/>
    <col min="2" max="2" width="4.421875" style="23" customWidth="1"/>
    <col min="3" max="3" width="4.421875" style="23" hidden="1" customWidth="1"/>
    <col min="4" max="4" width="7.421875" style="23" hidden="1" customWidth="1"/>
    <col min="5" max="5" width="7.7109375" style="23" hidden="1" customWidth="1"/>
    <col min="6" max="6" width="26.7109375" style="23" hidden="1" customWidth="1"/>
    <col min="7" max="7" width="3.7109375" style="23" hidden="1" customWidth="1"/>
    <col min="8" max="8" width="30.28125" style="23" customWidth="1"/>
    <col min="9" max="9" width="4.7109375" style="23" bestFit="1" customWidth="1"/>
    <col min="10" max="10" width="30.140625" style="23" customWidth="1"/>
    <col min="11" max="11" width="3.7109375" style="23" customWidth="1"/>
    <col min="12" max="12" width="30.00390625" style="23" customWidth="1"/>
    <col min="13" max="13" width="3.7109375" style="23" customWidth="1"/>
    <col min="14" max="14" width="30.7109375" style="23" customWidth="1"/>
    <col min="15" max="15" width="4.00390625" style="23" customWidth="1"/>
    <col min="16" max="16" width="4.00390625" style="23" hidden="1" customWidth="1"/>
    <col min="17" max="17" width="27.421875" style="23" hidden="1" customWidth="1"/>
    <col min="18" max="18" width="6.57421875" style="23" hidden="1" customWidth="1"/>
    <col min="19" max="19" width="35.00390625" style="23" hidden="1" customWidth="1"/>
    <col min="20" max="29" width="11.421875" style="23" hidden="1" customWidth="1"/>
    <col min="30" max="30" width="26.421875" style="23" hidden="1" customWidth="1"/>
    <col min="31" max="31" width="11.421875" style="23" hidden="1" customWidth="1"/>
    <col min="32" max="16384" width="11.421875" style="23" customWidth="1"/>
  </cols>
  <sheetData>
    <row r="1" spans="1:14" ht="27" customHeight="1">
      <c r="A1" s="663" t="str">
        <f>'[17]Teilnehmer'!A3</f>
        <v>52. Westdeutsche Senioren - Einzelmeisterschaft 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</row>
    <row r="2" spans="1:14" ht="27" customHeight="1">
      <c r="A2" s="663" t="str">
        <f>'[17]Teilnehmer'!A4</f>
        <v>04. + 05. Dezember  2021  in Hamm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7" customHeight="1">
      <c r="A3" s="663" t="str">
        <f>'[17]Teilnehmer'!A6</f>
        <v>Seniorinnen 55 - Doppel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4" s="22" customFormat="1" ht="15" customHeight="1">
      <c r="A4" s="696" t="s">
        <v>44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</row>
    <row r="5" spans="4:12" s="493" customFormat="1" ht="15" customHeight="1">
      <c r="D5" s="494"/>
      <c r="F5" s="495">
        <f>'[17]Doppel_Zeit '!D5</f>
        <v>44534</v>
      </c>
      <c r="H5" s="495">
        <f>'[17]Doppel_Zeit '!H5</f>
        <v>44535</v>
      </c>
      <c r="J5" s="495">
        <f>'[17]Doppel_Zeit '!L5</f>
        <v>44535</v>
      </c>
      <c r="L5" s="495">
        <f>'[17]Doppel_Zeit '!P5</f>
        <v>44535</v>
      </c>
    </row>
    <row r="6" spans="3:14" s="22" customFormat="1" ht="15" customHeight="1">
      <c r="C6" s="80" t="s">
        <v>45</v>
      </c>
      <c r="D6" s="80" t="s">
        <v>25</v>
      </c>
      <c r="E6" s="80" t="s">
        <v>26</v>
      </c>
      <c r="F6" s="80" t="s">
        <v>46</v>
      </c>
      <c r="G6" s="80" t="s">
        <v>18</v>
      </c>
      <c r="H6" s="80" t="s">
        <v>19</v>
      </c>
      <c r="I6" s="80" t="s">
        <v>18</v>
      </c>
      <c r="J6" s="80" t="s">
        <v>20</v>
      </c>
      <c r="K6" s="80" t="s">
        <v>18</v>
      </c>
      <c r="L6" s="80" t="s">
        <v>21</v>
      </c>
      <c r="M6" s="80" t="s">
        <v>18</v>
      </c>
      <c r="N6" s="142" t="s">
        <v>80</v>
      </c>
    </row>
    <row r="7" spans="4:14" s="25" customFormat="1" ht="12.75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4:23" s="25" customFormat="1" ht="12.75" customHeight="1">
      <c r="D8" s="82"/>
      <c r="E8" s="82"/>
      <c r="F8" s="82"/>
      <c r="G8" s="82"/>
      <c r="H8" s="82"/>
      <c r="I8" s="82"/>
      <c r="J8" s="82"/>
      <c r="K8" s="82"/>
      <c r="L8" s="82"/>
      <c r="M8" s="661" t="s">
        <v>22</v>
      </c>
      <c r="N8" s="694" t="str">
        <f>N25</f>
        <v> </v>
      </c>
      <c r="P8" s="64"/>
      <c r="Q8" s="23" t="s">
        <v>47</v>
      </c>
      <c r="R8" s="62" t="s">
        <v>32</v>
      </c>
      <c r="S8" s="62" t="s">
        <v>33</v>
      </c>
      <c r="T8" s="62" t="s">
        <v>34</v>
      </c>
      <c r="U8" s="62" t="s">
        <v>35</v>
      </c>
      <c r="V8" s="62" t="s">
        <v>36</v>
      </c>
      <c r="W8" s="62" t="s">
        <v>37</v>
      </c>
    </row>
    <row r="9" spans="1:30" s="25" customFormat="1" ht="11.25" customHeight="1">
      <c r="A9" s="85"/>
      <c r="B9" s="85"/>
      <c r="C9" s="85"/>
      <c r="D9" s="86"/>
      <c r="E9" s="87"/>
      <c r="G9" s="85"/>
      <c r="I9" s="85"/>
      <c r="K9" s="85"/>
      <c r="M9" s="670"/>
      <c r="N9" s="695"/>
      <c r="O9" s="85"/>
      <c r="P9" s="496" t="s">
        <v>22</v>
      </c>
      <c r="Q9" s="147" t="str">
        <f>N8</f>
        <v> </v>
      </c>
      <c r="R9" s="25" t="e">
        <f aca="true" t="shared" si="0" ref="R9:R24">MID(Q9,3,FIND(" ",Q9,3)-3)</f>
        <v>#VALUE!</v>
      </c>
      <c r="S9" s="25" t="e">
        <f aca="true" t="shared" si="1" ref="S9:S24">MID(Q9,LEN(R9)+3,999)</f>
        <v>#VALUE!</v>
      </c>
      <c r="T9" s="25" t="e">
        <f aca="true" t="shared" si="2" ref="T9:T24">LEFT(S9,FIND(" ",S9,3)-1)</f>
        <v>#VALUE!</v>
      </c>
      <c r="U9" s="25" t="e">
        <f aca="true" t="shared" si="3" ref="U9:U23">MID(S9,LEN(T9)+2,999)</f>
        <v>#VALUE!</v>
      </c>
      <c r="V9" s="89" t="e">
        <f aca="true" t="shared" si="4" ref="V9:V24">LEFT(U9,FIND(" ",U9,3)-1)</f>
        <v>#VALUE!</v>
      </c>
      <c r="W9" s="25" t="e">
        <f aca="true" t="shared" si="5" ref="W9:W23">MID(U9,LEN(V9)+3,999)</f>
        <v>#VALUE!</v>
      </c>
      <c r="X9" s="89" t="e">
        <f aca="true" t="shared" si="6" ref="X9:X23">LEFT(W9,FIND(" ",W9,3)-1)</f>
        <v>#VALUE!</v>
      </c>
      <c r="Y9" s="26" t="e">
        <f aca="true" t="shared" si="7" ref="Y9:Y23">MID(W9,LEN(X9)+3,999)</f>
        <v>#VALUE!</v>
      </c>
      <c r="Z9" s="67" t="e">
        <f aca="true" t="shared" si="8" ref="Z9:Z23">LEFT(Y9,FIND(" ",Y9,3)-1)</f>
        <v>#VALUE!</v>
      </c>
      <c r="AA9" s="26" t="e">
        <f aca="true" t="shared" si="9" ref="AA9:AA23">MID(Y9,LEN(Z9)+2,999)</f>
        <v>#VALUE!</v>
      </c>
      <c r="AB9" s="67" t="e">
        <f aca="true" t="shared" si="10" ref="AB9:AB23">LEFT(AA9,FIND(" ",AA9,3)-1)</f>
        <v>#VALUE!</v>
      </c>
      <c r="AC9" s="67" t="e">
        <f aca="true" t="shared" si="11" ref="AC9:AC23">MID(AA9,LEN(AB9)+3,999)</f>
        <v>#VALUE!</v>
      </c>
      <c r="AD9" s="68" t="e">
        <f aca="true" t="shared" si="12" ref="AD9:AD23">CONCATENATE("  ",V9," ",X9," / ",AC9,)</f>
        <v>#VALUE!</v>
      </c>
    </row>
    <row r="10" spans="1:30" s="25" customFormat="1" ht="11.25" customHeight="1">
      <c r="A10" s="82">
        <v>1</v>
      </c>
      <c r="B10" s="82"/>
      <c r="C10" s="82">
        <v>1</v>
      </c>
      <c r="D10" s="497">
        <v>34</v>
      </c>
      <c r="E10" s="498">
        <v>36</v>
      </c>
      <c r="F10" s="499" t="str">
        <f>IF(OR(D10="",ISNA(VLOOKUP(D10,Teilnehmer,1,FALSE))),"Startnummer nicht vergeben",CONCATENATE("  ",VLOOKUP(D10,Teilnehmer,2,FALSE),"  ",VLOOKUP(D10,Teilnehmer,3,FALSE),"  ",VLOOKUP(D10,Teilnehmer,5,FALSE),"  /  ",VLOOKUP(E10,Teilnehmer,2,FALSE),"  ",VLOOKUP(E10,Teilnehmer,3,FALSE),"  ",VLOOKUP(E10,Teilnehmer,5,FALSE)))</f>
        <v>  91   Beltermann  DÜ  /  101   Schimmelpfennig  MR</v>
      </c>
      <c r="G10" s="93">
        <f>'[17]Paarungen-Doppel'!P5</f>
        <v>1</v>
      </c>
      <c r="I10" s="85"/>
      <c r="J10" s="84"/>
      <c r="K10" s="88"/>
      <c r="L10" s="84"/>
      <c r="M10" s="673" t="s">
        <v>23</v>
      </c>
      <c r="N10" s="694" t="str">
        <f>IF(M17&lt;M33,L17,L33)</f>
        <v> </v>
      </c>
      <c r="O10" s="88"/>
      <c r="P10" s="496" t="s">
        <v>23</v>
      </c>
      <c r="Q10" s="147" t="str">
        <f>N10</f>
        <v> </v>
      </c>
      <c r="R10" s="25" t="e">
        <f t="shared" si="0"/>
        <v>#VALUE!</v>
      </c>
      <c r="S10" s="25" t="e">
        <f t="shared" si="1"/>
        <v>#VALUE!</v>
      </c>
      <c r="T10" s="25" t="e">
        <f t="shared" si="2"/>
        <v>#VALUE!</v>
      </c>
      <c r="U10" s="25" t="e">
        <f t="shared" si="3"/>
        <v>#VALUE!</v>
      </c>
      <c r="V10" s="89" t="e">
        <f t="shared" si="4"/>
        <v>#VALUE!</v>
      </c>
      <c r="W10" s="25" t="e">
        <f t="shared" si="5"/>
        <v>#VALUE!</v>
      </c>
      <c r="X10" s="89" t="e">
        <f t="shared" si="6"/>
        <v>#VALUE!</v>
      </c>
      <c r="Y10" s="26" t="e">
        <f t="shared" si="7"/>
        <v>#VALUE!</v>
      </c>
      <c r="Z10" s="67" t="e">
        <f t="shared" si="8"/>
        <v>#VALUE!</v>
      </c>
      <c r="AA10" s="26" t="e">
        <f t="shared" si="9"/>
        <v>#VALUE!</v>
      </c>
      <c r="AB10" s="67" t="e">
        <f t="shared" si="10"/>
        <v>#VALUE!</v>
      </c>
      <c r="AC10" s="67" t="e">
        <f t="shared" si="11"/>
        <v>#VALUE!</v>
      </c>
      <c r="AD10" s="68" t="e">
        <f t="shared" si="12"/>
        <v>#VALUE!</v>
      </c>
    </row>
    <row r="11" spans="1:30" s="25" customFormat="1" ht="11.25" customHeight="1">
      <c r="A11" s="85"/>
      <c r="B11" s="82">
        <v>1</v>
      </c>
      <c r="C11" s="85"/>
      <c r="D11" s="94"/>
      <c r="E11" s="95"/>
      <c r="F11" s="96">
        <f>IF(AND(LEN(F10)&gt;30,LEN(F12)&gt;30),CONCATENATE('[17]Paarungen-Doppel'!B5,"   ",'[17]Paarungen-Doppel'!C5," ",'[17]Paarungen-Doppel'!D5,"   ",'[17]Paarungen-Doppel'!E5,"   ",),"")</f>
      </c>
      <c r="G11" s="97"/>
      <c r="H11" s="98" t="str">
        <f>IF(G10=G12," ",(IF(G10&lt;G12,F12,F10)))</f>
        <v>  91   Beltermann  DÜ  /  101   Schimmelpfennig  MR</v>
      </c>
      <c r="I11" s="113">
        <f>'[17]Paarungen-Doppel'!P13</f>
        <v>1</v>
      </c>
      <c r="J11" s="84"/>
      <c r="K11" s="88"/>
      <c r="L11" s="84"/>
      <c r="M11" s="674"/>
      <c r="N11" s="695"/>
      <c r="O11" s="88"/>
      <c r="P11" s="496" t="s">
        <v>24</v>
      </c>
      <c r="Q11" s="147" t="str">
        <f>N12</f>
        <v> </v>
      </c>
      <c r="R11" s="25" t="e">
        <f t="shared" si="0"/>
        <v>#VALUE!</v>
      </c>
      <c r="S11" s="25" t="e">
        <f t="shared" si="1"/>
        <v>#VALUE!</v>
      </c>
      <c r="T11" s="25" t="e">
        <f t="shared" si="2"/>
        <v>#VALUE!</v>
      </c>
      <c r="U11" s="25" t="e">
        <f t="shared" si="3"/>
        <v>#VALUE!</v>
      </c>
      <c r="V11" s="89" t="e">
        <f t="shared" si="4"/>
        <v>#VALUE!</v>
      </c>
      <c r="W11" s="25" t="e">
        <f t="shared" si="5"/>
        <v>#VALUE!</v>
      </c>
      <c r="X11" s="89" t="e">
        <f t="shared" si="6"/>
        <v>#VALUE!</v>
      </c>
      <c r="Y11" s="26" t="e">
        <f t="shared" si="7"/>
        <v>#VALUE!</v>
      </c>
      <c r="Z11" s="67" t="e">
        <f t="shared" si="8"/>
        <v>#VALUE!</v>
      </c>
      <c r="AA11" s="26" t="e">
        <f t="shared" si="9"/>
        <v>#VALUE!</v>
      </c>
      <c r="AB11" s="67" t="e">
        <f t="shared" si="10"/>
        <v>#VALUE!</v>
      </c>
      <c r="AC11" s="67" t="e">
        <f t="shared" si="11"/>
        <v>#VALUE!</v>
      </c>
      <c r="AD11" s="68" t="e">
        <f t="shared" si="12"/>
        <v>#VALUE!</v>
      </c>
    </row>
    <row r="12" spans="1:30" s="25" customFormat="1" ht="11.25" customHeight="1">
      <c r="A12" s="85">
        <v>2</v>
      </c>
      <c r="B12" s="85"/>
      <c r="C12" s="85">
        <v>16</v>
      </c>
      <c r="D12" s="150">
        <v>16</v>
      </c>
      <c r="E12" s="151">
        <v>16</v>
      </c>
      <c r="F12" s="98" t="str">
        <f>IF(OR(D12="",ISNA(VLOOKUP(D12,Teilnehmer,1,FALSE))),"Startnummer nicht vergeben",CONCATENATE("  ",VLOOKUP(D12,Teilnehmer,2,FALSE),"  ",VLOOKUP(D12,Teilnehmer,3,FALSE),"  ",VLOOKUP(D12,Teilnehmer,5,FALSE),"  /  ",VLOOKUP(E12,Teilnehmer,2,FALSE),"  ",VLOOKUP(E12,Teilnehmer,3,FALSE),"  ",VLOOKUP(E12,Teilnehmer,5,FALSE)))</f>
        <v>    ---    /    ---  </v>
      </c>
      <c r="G12" s="100">
        <f>'[17]Paarungen-Doppel'!Q5</f>
        <v>0</v>
      </c>
      <c r="H12" s="101" t="str">
        <f>CONCATENATE("    ",'[17]Paarungen-Doppel'!Y5,"     ",'[17]Paarungen-Doppel'!Z5,"     ",'[17]Paarungen-Doppel'!AA5,"     ",'[17]Paarungen-Doppel'!AB5,"     ",'[17]Paarungen-Doppel'!AC5,)</f>
        <v>    1                    </v>
      </c>
      <c r="I12" s="97"/>
      <c r="J12" s="84"/>
      <c r="K12" s="88"/>
      <c r="L12" s="84"/>
      <c r="M12" s="673" t="s">
        <v>24</v>
      </c>
      <c r="N12" s="694" t="str">
        <f>IF(K13&lt;K21,J13,J21)</f>
        <v> </v>
      </c>
      <c r="O12" s="88"/>
      <c r="P12" s="496" t="s">
        <v>24</v>
      </c>
      <c r="Q12" s="147" t="str">
        <f>N14</f>
        <v> </v>
      </c>
      <c r="R12" s="25" t="e">
        <f t="shared" si="0"/>
        <v>#VALUE!</v>
      </c>
      <c r="S12" s="25" t="e">
        <f t="shared" si="1"/>
        <v>#VALUE!</v>
      </c>
      <c r="T12" s="25" t="e">
        <f t="shared" si="2"/>
        <v>#VALUE!</v>
      </c>
      <c r="U12" s="25" t="e">
        <f t="shared" si="3"/>
        <v>#VALUE!</v>
      </c>
      <c r="V12" s="89" t="e">
        <f t="shared" si="4"/>
        <v>#VALUE!</v>
      </c>
      <c r="W12" s="25" t="e">
        <f t="shared" si="5"/>
        <v>#VALUE!</v>
      </c>
      <c r="X12" s="89" t="e">
        <f t="shared" si="6"/>
        <v>#VALUE!</v>
      </c>
      <c r="Y12" s="26" t="e">
        <f t="shared" si="7"/>
        <v>#VALUE!</v>
      </c>
      <c r="Z12" s="67" t="e">
        <f t="shared" si="8"/>
        <v>#VALUE!</v>
      </c>
      <c r="AA12" s="26" t="e">
        <f t="shared" si="9"/>
        <v>#VALUE!</v>
      </c>
      <c r="AB12" s="67" t="e">
        <f t="shared" si="10"/>
        <v>#VALUE!</v>
      </c>
      <c r="AC12" s="67" t="e">
        <f t="shared" si="11"/>
        <v>#VALUE!</v>
      </c>
      <c r="AD12" s="68" t="e">
        <f t="shared" si="12"/>
        <v>#VALUE!</v>
      </c>
    </row>
    <row r="13" spans="1:30" s="25" customFormat="1" ht="11.25" customHeight="1">
      <c r="A13" s="85"/>
      <c r="B13" s="85"/>
      <c r="C13" s="85"/>
      <c r="D13" s="94"/>
      <c r="E13" s="95"/>
      <c r="G13" s="85"/>
      <c r="H13" s="697" t="str">
        <f>CONCATENATE('[17]Paarungen-Doppel'!B13,"   ",'[17]Paarungen-Doppel'!C13," ",'[17]Paarungen-Doppel'!D13,"   ",'[17]Paarungen-Doppel'!E13,"   ",)</f>
        <v>Halle 2   Tisch  28   13:30h   </v>
      </c>
      <c r="I13" s="97"/>
      <c r="J13" s="108" t="str">
        <f>IF(I11=I15," ",(IF(I11&lt;I15,H15,H11)))</f>
        <v>  91   Beltermann  DÜ  /  101   Schimmelpfennig  MR</v>
      </c>
      <c r="K13" s="104">
        <f>'[17]Paarungen-Doppel'!P17</f>
      </c>
      <c r="L13" s="84"/>
      <c r="M13" s="674"/>
      <c r="N13" s="695"/>
      <c r="O13" s="88"/>
      <c r="P13" s="496" t="s">
        <v>27</v>
      </c>
      <c r="Q13" s="147" t="str">
        <f>IF(I11&lt;I15,H11,H15)</f>
        <v>    ---    /    ---  </v>
      </c>
      <c r="R13" s="25">
        <f t="shared" si="0"/>
      </c>
      <c r="S13" s="25" t="str">
        <f t="shared" si="1"/>
        <v>  ---    /    ---  </v>
      </c>
      <c r="T13" s="25" t="str">
        <f t="shared" si="2"/>
        <v>  ---</v>
      </c>
      <c r="U13" s="25" t="str">
        <f t="shared" si="3"/>
        <v>   /    ---  </v>
      </c>
      <c r="V13" s="89" t="str">
        <f t="shared" si="4"/>
        <v>  </v>
      </c>
      <c r="W13" s="25" t="str">
        <f t="shared" si="5"/>
        <v>    ---  </v>
      </c>
      <c r="X13" s="89" t="str">
        <f t="shared" si="6"/>
        <v>  </v>
      </c>
      <c r="Y13" s="26" t="str">
        <f t="shared" si="7"/>
        <v>---  </v>
      </c>
      <c r="Z13" s="67" t="str">
        <f t="shared" si="8"/>
        <v>---</v>
      </c>
      <c r="AA13" s="26" t="str">
        <f t="shared" si="9"/>
        <v> </v>
      </c>
      <c r="AB13" s="67" t="e">
        <f t="shared" si="10"/>
        <v>#VALUE!</v>
      </c>
      <c r="AC13" s="67" t="e">
        <f t="shared" si="11"/>
        <v>#VALUE!</v>
      </c>
      <c r="AD13" s="68" t="e">
        <f t="shared" si="12"/>
        <v>#VALUE!</v>
      </c>
    </row>
    <row r="14" spans="1:30" s="25" customFormat="1" ht="11.25" customHeight="1">
      <c r="A14" s="85">
        <v>3</v>
      </c>
      <c r="B14" s="85"/>
      <c r="C14" s="85">
        <v>9</v>
      </c>
      <c r="D14" s="150">
        <v>16</v>
      </c>
      <c r="E14" s="151">
        <v>16</v>
      </c>
      <c r="F14" s="92" t="str">
        <f>IF(OR(D14="",ISNA(VLOOKUP(D14,Teilnehmer,1,FALSE))),"Startnummer nicht vergeben",CONCATENATE("  ",VLOOKUP(D14,Teilnehmer,2,FALSE),"  ",VLOOKUP(D14,Teilnehmer,3,FALSE),"  ",VLOOKUP(D14,Teilnehmer,5,FALSE),"  /  ",VLOOKUP(E14,Teilnehmer,2,FALSE),"  ",VLOOKUP(E14,Teilnehmer,3,FALSE),"  ",VLOOKUP(E14,Teilnehmer,5,FALSE)))</f>
        <v>    ---    /    ---  </v>
      </c>
      <c r="G14" s="93">
        <f>'[17]Paarungen-Doppel'!P6</f>
        <v>1</v>
      </c>
      <c r="H14" s="697"/>
      <c r="I14" s="97"/>
      <c r="J14" s="101" t="str">
        <f>CONCATENATE("    ",'[17]Paarungen-Doppel'!Y13,"     ",'[17]Paarungen-Doppel'!Z13,"     ",'[17]Paarungen-Doppel'!AA13,"     ",'[17]Paarungen-Doppel'!AB13,"     ",'[17]Paarungen-Doppel'!AC13,)</f>
        <v>    1                    </v>
      </c>
      <c r="K14" s="106"/>
      <c r="L14" s="84"/>
      <c r="M14" s="673" t="s">
        <v>24</v>
      </c>
      <c r="N14" s="694" t="str">
        <f>IF(K29&lt;K37,J29,J37)</f>
        <v> </v>
      </c>
      <c r="O14" s="88"/>
      <c r="P14" s="496" t="s">
        <v>27</v>
      </c>
      <c r="Q14" s="147" t="str">
        <f>IF(I19&lt;I23,H19,H23)</f>
        <v>  103   Wilms  DÜ  /  102   Simon  Mü</v>
      </c>
      <c r="R14" s="25" t="str">
        <f t="shared" si="0"/>
        <v>103</v>
      </c>
      <c r="S14" s="25" t="str">
        <f t="shared" si="1"/>
        <v>   Wilms  DÜ  /  102   Simon  Mü</v>
      </c>
      <c r="T14" s="25" t="str">
        <f t="shared" si="2"/>
        <v>  </v>
      </c>
      <c r="U14" s="25" t="str">
        <f t="shared" si="3"/>
        <v>Wilms  DÜ  /  102   Simon  Mü</v>
      </c>
      <c r="V14" s="89" t="str">
        <f t="shared" si="4"/>
        <v>Wilms</v>
      </c>
      <c r="W14" s="25" t="str">
        <f t="shared" si="5"/>
        <v>DÜ  /  102   Simon  Mü</v>
      </c>
      <c r="X14" s="89" t="str">
        <f t="shared" si="6"/>
        <v>DÜ</v>
      </c>
      <c r="Y14" s="26" t="str">
        <f t="shared" si="7"/>
        <v>/  102   Simon  Mü</v>
      </c>
      <c r="Z14" s="67" t="str">
        <f t="shared" si="8"/>
        <v>/ </v>
      </c>
      <c r="AA14" s="26" t="str">
        <f t="shared" si="9"/>
        <v>102   Simon  Mü</v>
      </c>
      <c r="AB14" s="67" t="str">
        <f t="shared" si="10"/>
        <v>102</v>
      </c>
      <c r="AC14" s="67" t="str">
        <f t="shared" si="11"/>
        <v> Simon  Mü</v>
      </c>
      <c r="AD14" s="68" t="str">
        <f t="shared" si="12"/>
        <v>  Wilms DÜ /  Simon  Mü</v>
      </c>
    </row>
    <row r="15" spans="1:30" s="25" customFormat="1" ht="11.25" customHeight="1">
      <c r="A15" s="85"/>
      <c r="B15" s="85">
        <v>2</v>
      </c>
      <c r="C15" s="85"/>
      <c r="D15" s="94"/>
      <c r="E15" s="95"/>
      <c r="F15" s="102">
        <f>IF(AND(LEN(F14)&gt;30,LEN(F16)&gt;30),CONCATENATE('[17]Paarungen-Doppel'!B6,"   ",'[17]Paarungen-Doppel'!C6," ",'[17]Paarungen-Doppel'!D6,"   ",'[17]Paarungen-Doppel'!E6,"   ",),"")</f>
      </c>
      <c r="G15" s="137"/>
      <c r="H15" s="98" t="str">
        <f>IF(G14=G16," ",(IF(G14&lt;G16,F16,F14)))</f>
        <v>    ---    /    ---  </v>
      </c>
      <c r="I15" s="100">
        <f>'[17]Paarungen-Doppel'!Q13</f>
        <v>0</v>
      </c>
      <c r="J15" s="84"/>
      <c r="K15" s="106"/>
      <c r="L15" s="84"/>
      <c r="M15" s="674"/>
      <c r="N15" s="695"/>
      <c r="O15" s="88"/>
      <c r="P15" s="496" t="s">
        <v>27</v>
      </c>
      <c r="Q15" s="147" t="str">
        <f>IF(I27&lt;I31,H27,H31)</f>
        <v>  92   Bergmann  Ar  /  93   Croonen - Luft  DÜ</v>
      </c>
      <c r="R15" s="25" t="str">
        <f t="shared" si="0"/>
        <v>92</v>
      </c>
      <c r="S15" s="25" t="str">
        <f t="shared" si="1"/>
        <v>   Bergmann  Ar  /  93   Croonen - Luft  DÜ</v>
      </c>
      <c r="T15" s="25" t="str">
        <f t="shared" si="2"/>
        <v>  </v>
      </c>
      <c r="U15" s="25" t="str">
        <f t="shared" si="3"/>
        <v>Bergmann  Ar  /  93   Croonen - Luft  DÜ</v>
      </c>
      <c r="V15" s="89" t="str">
        <f t="shared" si="4"/>
        <v>Bergmann</v>
      </c>
      <c r="W15" s="25" t="str">
        <f t="shared" si="5"/>
        <v>Ar  /  93   Croonen - Luft  DÜ</v>
      </c>
      <c r="X15" s="89" t="str">
        <f t="shared" si="6"/>
        <v>Ar</v>
      </c>
      <c r="Y15" s="26" t="str">
        <f t="shared" si="7"/>
        <v>/  93   Croonen - Luft  DÜ</v>
      </c>
      <c r="Z15" s="67" t="str">
        <f t="shared" si="8"/>
        <v>/ </v>
      </c>
      <c r="AA15" s="26" t="str">
        <f t="shared" si="9"/>
        <v>93   Croonen - Luft  DÜ</v>
      </c>
      <c r="AB15" s="67" t="str">
        <f t="shared" si="10"/>
        <v>93</v>
      </c>
      <c r="AC15" s="67" t="str">
        <f t="shared" si="11"/>
        <v> Croonen - Luft  DÜ</v>
      </c>
      <c r="AD15" s="68" t="str">
        <f t="shared" si="12"/>
        <v>  Bergmann Ar /  Croonen - Luft  DÜ</v>
      </c>
    </row>
    <row r="16" spans="1:30" s="25" customFormat="1" ht="11.25" customHeight="1">
      <c r="A16" s="85">
        <v>4</v>
      </c>
      <c r="B16" s="85"/>
      <c r="C16" s="82">
        <v>8</v>
      </c>
      <c r="D16" s="150">
        <v>16</v>
      </c>
      <c r="E16" s="151">
        <v>16</v>
      </c>
      <c r="F16" s="98" t="str">
        <f>IF(OR(D16="",ISNA(VLOOKUP(D16,Teilnehmer,1,FALSE))),"Startnummer nicht vergeben",CONCATENATE("  ",VLOOKUP(D16,Teilnehmer,2,FALSE),"  ",VLOOKUP(D16,Teilnehmer,3,FALSE),"  ",VLOOKUP(D16,Teilnehmer,5,FALSE),"  /  ",VLOOKUP(E16,Teilnehmer,2,FALSE),"  ",VLOOKUP(E16,Teilnehmer,3,FALSE),"  ",VLOOKUP(E16,Teilnehmer,5,FALSE)))</f>
        <v>    ---    /    ---  </v>
      </c>
      <c r="G16" s="100">
        <f>'[17]Paarungen-Doppel'!Q6</f>
        <v>0</v>
      </c>
      <c r="H16" s="101" t="str">
        <f>CONCATENATE("    ",'[17]Paarungen-Doppel'!Y6,"     ",'[17]Paarungen-Doppel'!Z6,"     ",'[17]Paarungen-Doppel'!AA6,"     ",'[17]Paarungen-Doppel'!AB6,"     ",'[17]Paarungen-Doppel'!AC6,)</f>
        <v>    1                    </v>
      </c>
      <c r="I16" s="99"/>
      <c r="J16" s="84"/>
      <c r="K16" s="106"/>
      <c r="L16" s="84"/>
      <c r="M16" s="88"/>
      <c r="N16" s="84"/>
      <c r="O16" s="88"/>
      <c r="P16" s="496" t="s">
        <v>27</v>
      </c>
      <c r="Q16" s="147" t="str">
        <f>IF(I35&lt;I39,H35,H39)</f>
        <v>  90   Balfoort  DÜ  /  100   Rynders  DÜ</v>
      </c>
      <c r="R16" s="25" t="str">
        <f t="shared" si="0"/>
        <v>90</v>
      </c>
      <c r="S16" s="25" t="str">
        <f t="shared" si="1"/>
        <v>   Balfoort  DÜ  /  100   Rynders  DÜ</v>
      </c>
      <c r="T16" s="25" t="str">
        <f t="shared" si="2"/>
        <v>  </v>
      </c>
      <c r="U16" s="25" t="str">
        <f t="shared" si="3"/>
        <v>Balfoort  DÜ  /  100   Rynders  DÜ</v>
      </c>
      <c r="V16" s="89" t="str">
        <f t="shared" si="4"/>
        <v>Balfoort</v>
      </c>
      <c r="W16" s="25" t="str">
        <f t="shared" si="5"/>
        <v>DÜ  /  100   Rynders  DÜ</v>
      </c>
      <c r="X16" s="89" t="str">
        <f t="shared" si="6"/>
        <v>DÜ</v>
      </c>
      <c r="Y16" s="26" t="str">
        <f t="shared" si="7"/>
        <v>/  100   Rynders  DÜ</v>
      </c>
      <c r="Z16" s="67" t="str">
        <f t="shared" si="8"/>
        <v>/ </v>
      </c>
      <c r="AA16" s="26" t="str">
        <f t="shared" si="9"/>
        <v>100   Rynders  DÜ</v>
      </c>
      <c r="AB16" s="67" t="str">
        <f t="shared" si="10"/>
        <v>100</v>
      </c>
      <c r="AC16" s="67" t="str">
        <f t="shared" si="11"/>
        <v> Rynders  DÜ</v>
      </c>
      <c r="AD16" s="68" t="str">
        <f t="shared" si="12"/>
        <v>  Balfoort DÜ /  Rynders  DÜ</v>
      </c>
    </row>
    <row r="17" spans="1:30" s="25" customFormat="1" ht="11.25" customHeight="1">
      <c r="A17" s="85"/>
      <c r="B17" s="85"/>
      <c r="C17" s="85"/>
      <c r="D17" s="94"/>
      <c r="E17" s="95"/>
      <c r="G17" s="99"/>
      <c r="I17" s="99"/>
      <c r="J17" s="693" t="str">
        <f>CONCATENATE('[17]Paarungen-Doppel'!B17,"   ",'[17]Paarungen-Doppel'!C17," ",'[17]Paarungen-Doppel'!D17,"   ",'[17]Paarungen-Doppel'!E17,"   ",)</f>
        <v>Halle 2   Tisch  29   14:30h   </v>
      </c>
      <c r="K17" s="106"/>
      <c r="L17" s="103" t="str">
        <f>IF(K13=K21," ",(IF(K13&lt;K21,J21,J13)))</f>
        <v> </v>
      </c>
      <c r="M17" s="104">
        <f>'[17]Paarungen-Doppel'!P19</f>
      </c>
      <c r="N17" s="84"/>
      <c r="O17" s="88"/>
      <c r="P17" s="496" t="s">
        <v>48</v>
      </c>
      <c r="Q17" s="147" t="str">
        <f>IF(G10&lt;G12,F10,F12)</f>
        <v>    ---    /    ---  </v>
      </c>
      <c r="R17" s="25">
        <f t="shared" si="0"/>
      </c>
      <c r="S17" s="25" t="str">
        <f t="shared" si="1"/>
        <v>  ---    /    ---  </v>
      </c>
      <c r="T17" s="25" t="str">
        <f t="shared" si="2"/>
        <v>  ---</v>
      </c>
      <c r="U17" s="25" t="str">
        <f t="shared" si="3"/>
        <v>   /    ---  </v>
      </c>
      <c r="V17" s="89" t="str">
        <f t="shared" si="4"/>
        <v>  </v>
      </c>
      <c r="W17" s="25" t="str">
        <f t="shared" si="5"/>
        <v>    ---  </v>
      </c>
      <c r="X17" s="89" t="str">
        <f t="shared" si="6"/>
        <v>  </v>
      </c>
      <c r="Y17" s="26" t="str">
        <f t="shared" si="7"/>
        <v>---  </v>
      </c>
      <c r="Z17" s="67" t="str">
        <f t="shared" si="8"/>
        <v>---</v>
      </c>
      <c r="AA17" s="26" t="str">
        <f t="shared" si="9"/>
        <v> </v>
      </c>
      <c r="AB17" s="67" t="e">
        <f t="shared" si="10"/>
        <v>#VALUE!</v>
      </c>
      <c r="AC17" s="67" t="e">
        <f t="shared" si="11"/>
        <v>#VALUE!</v>
      </c>
      <c r="AD17" s="68" t="e">
        <f t="shared" si="12"/>
        <v>#VALUE!</v>
      </c>
    </row>
    <row r="18" spans="1:30" s="25" customFormat="1" ht="11.25" customHeight="1">
      <c r="A18" s="85">
        <v>5</v>
      </c>
      <c r="B18" s="85"/>
      <c r="C18" s="82">
        <v>5</v>
      </c>
      <c r="D18" s="497">
        <v>42</v>
      </c>
      <c r="E18" s="498">
        <v>45</v>
      </c>
      <c r="F18" s="92" t="str">
        <f>IF(OR(D18="",ISNA(VLOOKUP(D18,Teilnehmer,1,FALSE))),"Startnummer nicht vergeben",CONCATENATE("  ",VLOOKUP(D18,Teilnehmer,2,FALSE),"  ",VLOOKUP(D18,Teilnehmer,3,FALSE),"  ",VLOOKUP(D18,Teilnehmer,5,FALSE),"  /  ",VLOOKUP(E18,Teilnehmer,2,FALSE),"  ",VLOOKUP(E18,Teilnehmer,3,FALSE),"  ",VLOOKUP(E18,Teilnehmer,5,FALSE)))</f>
        <v>  89   Ackermann  MR  /  98   Meinerz-Sing  MR</v>
      </c>
      <c r="G18" s="93">
        <f>'[17]Paarungen-Doppel'!P7</f>
        <v>1</v>
      </c>
      <c r="I18" s="99"/>
      <c r="J18" s="693"/>
      <c r="K18" s="106"/>
      <c r="L18" s="101" t="str">
        <f>CONCATENATE("    ",'[17]Paarungen-Doppel'!Y17,"     ",'[17]Paarungen-Doppel'!Z17,"     ",'[17]Paarungen-Doppel'!AA17,"     ",'[17]Paarungen-Doppel'!AB17,"     ",'[17]Paarungen-Doppel'!AC17,)</f>
        <v>                        </v>
      </c>
      <c r="M18" s="106"/>
      <c r="N18" s="84"/>
      <c r="O18" s="88"/>
      <c r="P18" s="496" t="s">
        <v>48</v>
      </c>
      <c r="Q18" s="147" t="str">
        <f>IF(G14&lt;G16,F14,F16)</f>
        <v>    ---    /    ---  </v>
      </c>
      <c r="R18" s="25">
        <f t="shared" si="0"/>
      </c>
      <c r="S18" s="25" t="str">
        <f t="shared" si="1"/>
        <v>  ---    /    ---  </v>
      </c>
      <c r="T18" s="25" t="str">
        <f t="shared" si="2"/>
        <v>  ---</v>
      </c>
      <c r="U18" s="25" t="str">
        <f t="shared" si="3"/>
        <v>   /    ---  </v>
      </c>
      <c r="V18" s="89" t="str">
        <f t="shared" si="4"/>
        <v>  </v>
      </c>
      <c r="W18" s="25" t="str">
        <f t="shared" si="5"/>
        <v>    ---  </v>
      </c>
      <c r="X18" s="89" t="str">
        <f t="shared" si="6"/>
        <v>  </v>
      </c>
      <c r="Y18" s="26" t="str">
        <f t="shared" si="7"/>
        <v>---  </v>
      </c>
      <c r="Z18" s="67" t="str">
        <f t="shared" si="8"/>
        <v>---</v>
      </c>
      <c r="AA18" s="26" t="str">
        <f t="shared" si="9"/>
        <v> </v>
      </c>
      <c r="AB18" s="67" t="e">
        <f t="shared" si="10"/>
        <v>#VALUE!</v>
      </c>
      <c r="AC18" s="67" t="e">
        <f t="shared" si="11"/>
        <v>#VALUE!</v>
      </c>
      <c r="AD18" s="68" t="e">
        <f t="shared" si="12"/>
        <v>#VALUE!</v>
      </c>
    </row>
    <row r="19" spans="1:30" s="25" customFormat="1" ht="11.25" customHeight="1">
      <c r="A19" s="85"/>
      <c r="B19" s="85">
        <v>3</v>
      </c>
      <c r="C19" s="85"/>
      <c r="D19" s="94"/>
      <c r="E19" s="95"/>
      <c r="F19" s="102">
        <f>IF(AND(LEN(F18)&gt;30,LEN(F20)&gt;30),CONCATENATE('[17]Paarungen-Doppel'!B7,"   ",'[17]Paarungen-Doppel'!C7," ",'[17]Paarungen-Doppel'!D7,"   ",'[17]Paarungen-Doppel'!E7,"   ",),"")</f>
      </c>
      <c r="G19" s="137"/>
      <c r="H19" s="98" t="str">
        <f>IF(G18=G20," ",(IF(G18&lt;G20,F20,F18)))</f>
        <v>  89   Ackermann  MR  /  98   Meinerz-Sing  MR</v>
      </c>
      <c r="I19" s="104">
        <f>'[17]Paarungen-Doppel'!P14</f>
      </c>
      <c r="J19" s="84"/>
      <c r="K19" s="106"/>
      <c r="L19" s="85"/>
      <c r="M19" s="106"/>
      <c r="N19" s="84"/>
      <c r="O19" s="88"/>
      <c r="P19" s="496" t="s">
        <v>48</v>
      </c>
      <c r="Q19" s="147" t="str">
        <f>IF(G18&lt;G20,F18,F20)</f>
        <v>    ---    /    ---  </v>
      </c>
      <c r="R19" s="25">
        <f t="shared" si="0"/>
      </c>
      <c r="S19" s="25" t="str">
        <f t="shared" si="1"/>
        <v>  ---    /    ---  </v>
      </c>
      <c r="T19" s="25" t="str">
        <f t="shared" si="2"/>
        <v>  ---</v>
      </c>
      <c r="U19" s="25" t="str">
        <f t="shared" si="3"/>
        <v>   /    ---  </v>
      </c>
      <c r="V19" s="89" t="str">
        <f t="shared" si="4"/>
        <v>  </v>
      </c>
      <c r="W19" s="25" t="str">
        <f t="shared" si="5"/>
        <v>    ---  </v>
      </c>
      <c r="X19" s="89" t="str">
        <f t="shared" si="6"/>
        <v>  </v>
      </c>
      <c r="Y19" s="26" t="str">
        <f t="shared" si="7"/>
        <v>---  </v>
      </c>
      <c r="Z19" s="67" t="str">
        <f t="shared" si="8"/>
        <v>---</v>
      </c>
      <c r="AA19" s="26" t="str">
        <f t="shared" si="9"/>
        <v> </v>
      </c>
      <c r="AB19" s="67" t="e">
        <f t="shared" si="10"/>
        <v>#VALUE!</v>
      </c>
      <c r="AC19" s="67" t="e">
        <f t="shared" si="11"/>
        <v>#VALUE!</v>
      </c>
      <c r="AD19" s="68" t="e">
        <f t="shared" si="12"/>
        <v>#VALUE!</v>
      </c>
    </row>
    <row r="20" spans="1:30" s="25" customFormat="1" ht="11.25" customHeight="1">
      <c r="A20" s="85">
        <v>6</v>
      </c>
      <c r="B20" s="85"/>
      <c r="C20" s="85">
        <v>12</v>
      </c>
      <c r="D20" s="150">
        <v>16</v>
      </c>
      <c r="E20" s="151">
        <v>16</v>
      </c>
      <c r="F20" s="98" t="str">
        <f>IF(OR(D20="",ISNA(VLOOKUP(D20,Teilnehmer,1,FALSE))),"Startnummer nicht vergeben",CONCATENATE("  ",VLOOKUP(D20,Teilnehmer,2,FALSE),"  ",VLOOKUP(D20,Teilnehmer,3,FALSE),"  ",VLOOKUP(D20,Teilnehmer,5,FALSE),"  /  ",VLOOKUP(E20,Teilnehmer,2,FALSE),"  ",VLOOKUP(E20,Teilnehmer,3,FALSE),"  ",VLOOKUP(E20,Teilnehmer,5,FALSE)))</f>
        <v>    ---    /    ---  </v>
      </c>
      <c r="G20" s="100">
        <f>'[17]Paarungen-Doppel'!Q7</f>
        <v>0</v>
      </c>
      <c r="H20" s="101" t="str">
        <f>CONCATENATE("    ",'[17]Paarungen-Doppel'!Y7,"     ",'[17]Paarungen-Doppel'!Z7,"     ",'[17]Paarungen-Doppel'!AA7,"     ",'[17]Paarungen-Doppel'!AB7,"    ",'[17]Paarungen-Doppel'!AC7,)</f>
        <v>    1                   </v>
      </c>
      <c r="I20" s="106"/>
      <c r="J20" s="84"/>
      <c r="K20" s="106"/>
      <c r="L20" s="84"/>
      <c r="M20" s="106"/>
      <c r="N20" s="84"/>
      <c r="O20" s="88"/>
      <c r="P20" s="496" t="s">
        <v>48</v>
      </c>
      <c r="Q20" s="147" t="str">
        <f>IF(G22&lt;G24,F22,F24)</f>
        <v>    ---    /    ---  </v>
      </c>
      <c r="R20" s="25">
        <f t="shared" si="0"/>
      </c>
      <c r="S20" s="25" t="str">
        <f t="shared" si="1"/>
        <v>  ---    /    ---  </v>
      </c>
      <c r="T20" s="25" t="str">
        <f t="shared" si="2"/>
        <v>  ---</v>
      </c>
      <c r="U20" s="25" t="str">
        <f t="shared" si="3"/>
        <v>   /    ---  </v>
      </c>
      <c r="V20" s="89" t="str">
        <f t="shared" si="4"/>
        <v>  </v>
      </c>
      <c r="W20" s="25" t="str">
        <f t="shared" si="5"/>
        <v>    ---  </v>
      </c>
      <c r="X20" s="89" t="str">
        <f t="shared" si="6"/>
        <v>  </v>
      </c>
      <c r="Y20" s="26" t="str">
        <f t="shared" si="7"/>
        <v>---  </v>
      </c>
      <c r="Z20" s="67" t="str">
        <f t="shared" si="8"/>
        <v>---</v>
      </c>
      <c r="AA20" s="26" t="str">
        <f t="shared" si="9"/>
        <v> </v>
      </c>
      <c r="AB20" s="67" t="e">
        <f t="shared" si="10"/>
        <v>#VALUE!</v>
      </c>
      <c r="AC20" s="67" t="e">
        <f t="shared" si="11"/>
        <v>#VALUE!</v>
      </c>
      <c r="AD20" s="68" t="e">
        <f t="shared" si="12"/>
        <v>#VALUE!</v>
      </c>
    </row>
    <row r="21" spans="1:30" s="25" customFormat="1" ht="11.25" customHeight="1">
      <c r="A21" s="85"/>
      <c r="B21" s="85"/>
      <c r="C21" s="85"/>
      <c r="D21" s="94"/>
      <c r="E21" s="95"/>
      <c r="G21" s="99"/>
      <c r="H21" s="693" t="str">
        <f>CONCATENATE('[17]Paarungen-Doppel'!B14,"   ",'[17]Paarungen-Doppel'!C14," ",'[17]Paarungen-Doppel'!D14,"   ",'[17]Paarungen-Doppel'!E14,"   ",)</f>
        <v>Halle 2   Tisch  29   13:30h   </v>
      </c>
      <c r="I21" s="106"/>
      <c r="J21" s="103" t="str">
        <f>IF(I19=I23," ",(IF(I19&lt;I23,H23,H19)))</f>
        <v> </v>
      </c>
      <c r="K21" s="109">
        <f>'[17]Paarungen-Doppel'!Q17</f>
      </c>
      <c r="L21" s="84"/>
      <c r="M21" s="106"/>
      <c r="N21" s="84"/>
      <c r="O21" s="88"/>
      <c r="P21" s="496" t="s">
        <v>48</v>
      </c>
      <c r="Q21" s="147" t="str">
        <f>IF(G26&lt;G28,F26,F28)</f>
        <v>    ---    /    ---  </v>
      </c>
      <c r="R21" s="25">
        <f t="shared" si="0"/>
      </c>
      <c r="S21" s="25" t="str">
        <f t="shared" si="1"/>
        <v>  ---    /    ---  </v>
      </c>
      <c r="T21" s="25" t="str">
        <f t="shared" si="2"/>
        <v>  ---</v>
      </c>
      <c r="U21" s="25" t="str">
        <f t="shared" si="3"/>
        <v>   /    ---  </v>
      </c>
      <c r="V21" s="89" t="str">
        <f t="shared" si="4"/>
        <v>  </v>
      </c>
      <c r="W21" s="25" t="str">
        <f t="shared" si="5"/>
        <v>    ---  </v>
      </c>
      <c r="X21" s="89" t="str">
        <f t="shared" si="6"/>
        <v>  </v>
      </c>
      <c r="Y21" s="26" t="str">
        <f t="shared" si="7"/>
        <v>---  </v>
      </c>
      <c r="Z21" s="67" t="str">
        <f t="shared" si="8"/>
        <v>---</v>
      </c>
      <c r="AA21" s="26" t="str">
        <f t="shared" si="9"/>
        <v> </v>
      </c>
      <c r="AB21" s="67" t="e">
        <f t="shared" si="10"/>
        <v>#VALUE!</v>
      </c>
      <c r="AC21" s="67" t="e">
        <f t="shared" si="11"/>
        <v>#VALUE!</v>
      </c>
      <c r="AD21" s="68" t="e">
        <f t="shared" si="12"/>
        <v>#VALUE!</v>
      </c>
    </row>
    <row r="22" spans="1:30" s="25" customFormat="1" ht="11.25" customHeight="1">
      <c r="A22" s="85">
        <v>7</v>
      </c>
      <c r="B22" s="85"/>
      <c r="C22" s="85">
        <v>13</v>
      </c>
      <c r="D22" s="150">
        <v>16</v>
      </c>
      <c r="E22" s="151">
        <v>16</v>
      </c>
      <c r="F22" s="92" t="str">
        <f>IF(OR(D22="",ISNA(VLOOKUP(D22,Teilnehmer,1,FALSE))),"Startnummer nicht vergeben",CONCATENATE("  ",VLOOKUP(D22,Teilnehmer,2,FALSE),"  ",VLOOKUP(D22,Teilnehmer,3,FALSE),"  ",VLOOKUP(D22,Teilnehmer,5,FALSE),"  /  ",VLOOKUP(E22,Teilnehmer,2,FALSE),"  ",VLOOKUP(E22,Teilnehmer,3,FALSE),"  ",VLOOKUP(E22,Teilnehmer,5,FALSE)))</f>
        <v>    ---    /    ---  </v>
      </c>
      <c r="G22" s="93">
        <f>'[17]Paarungen-Doppel'!P8</f>
        <v>0</v>
      </c>
      <c r="H22" s="693"/>
      <c r="I22" s="106"/>
      <c r="J22" s="84" t="str">
        <f>CONCATENATE("    ",'[17]Paarungen-Doppel'!Y14,"    ",'[17]Paarungen-Doppel'!Z14,"     ",'[17]Paarungen-Doppel'!AA14,"     ",'[17]Paarungen-Doppel'!AB14,"     ",'[17]Paarungen-Doppel'!AC14,)</f>
        <v>                       </v>
      </c>
      <c r="K22" s="88"/>
      <c r="L22" s="84"/>
      <c r="M22" s="106"/>
      <c r="N22" s="84"/>
      <c r="O22" s="88"/>
      <c r="P22" s="496" t="s">
        <v>48</v>
      </c>
      <c r="Q22" s="147" t="str">
        <f>IF(G30&lt;G32,F30,F32)</f>
        <v>    ---    /    ---  </v>
      </c>
      <c r="R22" s="25">
        <f t="shared" si="0"/>
      </c>
      <c r="S22" s="25" t="str">
        <f t="shared" si="1"/>
        <v>  ---    /    ---  </v>
      </c>
      <c r="T22" s="25" t="str">
        <f t="shared" si="2"/>
        <v>  ---</v>
      </c>
      <c r="U22" s="25" t="str">
        <f t="shared" si="3"/>
        <v>   /    ---  </v>
      </c>
      <c r="V22" s="89" t="str">
        <f t="shared" si="4"/>
        <v>  </v>
      </c>
      <c r="W22" s="25" t="str">
        <f t="shared" si="5"/>
        <v>    ---  </v>
      </c>
      <c r="X22" s="89" t="str">
        <f t="shared" si="6"/>
        <v>  </v>
      </c>
      <c r="Y22" s="26" t="str">
        <f t="shared" si="7"/>
        <v>---  </v>
      </c>
      <c r="Z22" s="67" t="str">
        <f t="shared" si="8"/>
        <v>---</v>
      </c>
      <c r="AA22" s="26" t="str">
        <f t="shared" si="9"/>
        <v> </v>
      </c>
      <c r="AB22" s="67" t="e">
        <f t="shared" si="10"/>
        <v>#VALUE!</v>
      </c>
      <c r="AC22" s="67" t="e">
        <f t="shared" si="11"/>
        <v>#VALUE!</v>
      </c>
      <c r="AD22" s="68" t="e">
        <f t="shared" si="12"/>
        <v>#VALUE!</v>
      </c>
    </row>
    <row r="23" spans="1:30" s="25" customFormat="1" ht="11.25" customHeight="1">
      <c r="A23" s="85"/>
      <c r="B23" s="82">
        <v>4</v>
      </c>
      <c r="C23" s="85"/>
      <c r="D23" s="94"/>
      <c r="E23" s="95"/>
      <c r="F23" s="102">
        <f>IF(AND(LEN(F22)&gt;30,LEN(F24)&gt;30),CONCATENATE('[17]Paarungen-Doppel'!B8,"   ",'[17]Paarungen-Doppel'!C8," ",'[17]Paarungen-Doppel'!D8,"   ",'[17]Paarungen-Doppel'!E8,"   ",),"")</f>
      </c>
      <c r="G23" s="97"/>
      <c r="H23" s="98" t="str">
        <f>IF(G22=G24," ",(IF(G22&lt;G24,F24,F22)))</f>
        <v>  103   Wilms  DÜ  /  102   Simon  Mü</v>
      </c>
      <c r="I23" s="109">
        <f>'[17]Paarungen-Doppel'!Q14</f>
      </c>
      <c r="J23" s="84"/>
      <c r="K23" s="88"/>
      <c r="L23" s="84"/>
      <c r="M23" s="106"/>
      <c r="N23" s="84"/>
      <c r="O23" s="88"/>
      <c r="P23" s="496" t="s">
        <v>48</v>
      </c>
      <c r="Q23" s="147" t="str">
        <f>IF(G34&lt;G36,F34,F36)</f>
        <v>    ---    /    ---  </v>
      </c>
      <c r="R23" s="25">
        <f t="shared" si="0"/>
      </c>
      <c r="S23" s="25" t="str">
        <f t="shared" si="1"/>
        <v>  ---    /    ---  </v>
      </c>
      <c r="T23" s="25" t="str">
        <f t="shared" si="2"/>
        <v>  ---</v>
      </c>
      <c r="U23" s="25" t="str">
        <f t="shared" si="3"/>
        <v>   /    ---  </v>
      </c>
      <c r="V23" s="89" t="str">
        <f t="shared" si="4"/>
        <v>  </v>
      </c>
      <c r="W23" s="25" t="str">
        <f t="shared" si="5"/>
        <v>    ---  </v>
      </c>
      <c r="X23" s="89" t="str">
        <f t="shared" si="6"/>
        <v>  </v>
      </c>
      <c r="Y23" s="26" t="str">
        <f t="shared" si="7"/>
        <v>---  </v>
      </c>
      <c r="Z23" s="67" t="str">
        <f t="shared" si="8"/>
        <v>---</v>
      </c>
      <c r="AA23" s="26" t="str">
        <f t="shared" si="9"/>
        <v> </v>
      </c>
      <c r="AB23" s="67" t="e">
        <f t="shared" si="10"/>
        <v>#VALUE!</v>
      </c>
      <c r="AC23" s="67" t="e">
        <f t="shared" si="11"/>
        <v>#VALUE!</v>
      </c>
      <c r="AD23" s="68" t="e">
        <f t="shared" si="12"/>
        <v>#VALUE!</v>
      </c>
    </row>
    <row r="24" spans="1:23" s="25" customFormat="1" ht="11.25" customHeight="1">
      <c r="A24" s="82">
        <v>8</v>
      </c>
      <c r="B24" s="82"/>
      <c r="C24" s="82">
        <v>4</v>
      </c>
      <c r="D24" s="497">
        <v>39</v>
      </c>
      <c r="E24" s="498">
        <v>40</v>
      </c>
      <c r="F24" s="98" t="str">
        <f>IF(OR(D24="",ISNA(VLOOKUP(D24,Teilnehmer,1,FALSE))),"Startnummer nicht vergeben",CONCATENATE("  ",VLOOKUP(D24,Teilnehmer,2,FALSE),"  ",VLOOKUP(D24,Teilnehmer,3,FALSE),"  ",VLOOKUP(D24,Teilnehmer,5,FALSE),"  /  ",VLOOKUP(E24,Teilnehmer,2,FALSE),"  ",VLOOKUP(E24,Teilnehmer,3,FALSE),"  ",VLOOKUP(E24,Teilnehmer,5,FALSE)))</f>
        <v>  103   Wilms  DÜ  /  102   Simon  Mü</v>
      </c>
      <c r="G24" s="100">
        <f>'[17]Paarungen-Doppel'!Q8</f>
        <v>1</v>
      </c>
      <c r="H24" s="101" t="str">
        <f>CONCATENATE("    ",'[17]Paarungen-Doppel'!Y8,"     ",'[17]Paarungen-Doppel'!Z8,"     ",'[17]Paarungen-Doppel'!AA8,"     ",'[17]Paarungen-Doppel'!AB8,"     ",'[17]Paarungen-Doppel'!AC8,)</f>
        <v>    -1                    </v>
      </c>
      <c r="I24" s="88"/>
      <c r="J24" s="84"/>
      <c r="K24" s="88"/>
      <c r="L24" s="84"/>
      <c r="M24" s="106"/>
      <c r="N24" s="84"/>
      <c r="O24" s="88"/>
      <c r="P24" s="496" t="s">
        <v>48</v>
      </c>
      <c r="Q24" s="147" t="str">
        <f>IF(G38&lt;G40,F38,F40)</f>
        <v>    ---    /    ---  </v>
      </c>
      <c r="R24" s="22">
        <f t="shared" si="0"/>
      </c>
      <c r="S24" s="22" t="str">
        <f t="shared" si="1"/>
        <v>  ---    /    ---  </v>
      </c>
      <c r="T24" s="22" t="str">
        <f t="shared" si="2"/>
        <v>  ---</v>
      </c>
      <c r="U24" s="22" t="str">
        <f>MID(S24,LEN(T24)+3,999)</f>
        <v>  /    ---  </v>
      </c>
      <c r="V24" s="22" t="str">
        <f t="shared" si="4"/>
        <v>  /</v>
      </c>
      <c r="W24" s="22" t="str">
        <f>MID(U24,LEN(V24)+4,999)</f>
        <v> ---  </v>
      </c>
    </row>
    <row r="25" spans="1:15" s="25" customFormat="1" ht="11.25" customHeight="1">
      <c r="A25" s="85"/>
      <c r="B25" s="85"/>
      <c r="C25" s="85"/>
      <c r="D25" s="94"/>
      <c r="E25" s="95"/>
      <c r="G25" s="99"/>
      <c r="I25" s="88"/>
      <c r="J25" s="84"/>
      <c r="K25" s="88"/>
      <c r="L25" s="693" t="str">
        <f>CONCATENATE('[17]Paarungen-Doppel'!B19,"   ",'[17]Paarungen-Doppel'!C19," ",'[17]Paarungen-Doppel'!D19,"   ",'[17]Paarungen-Doppel'!E19,"   ",)</f>
        <v>Halle 1   Tisch  9   16:00h   </v>
      </c>
      <c r="M25" s="106"/>
      <c r="N25" s="103" t="str">
        <f>IF(M17=M33," ",(IF(M17&lt;M33,L33,L17)))</f>
        <v> </v>
      </c>
      <c r="O25" s="110"/>
    </row>
    <row r="26" spans="1:16" s="25" customFormat="1" ht="11.25" customHeight="1">
      <c r="A26" s="82">
        <v>9</v>
      </c>
      <c r="B26" s="82"/>
      <c r="C26" s="82">
        <v>3</v>
      </c>
      <c r="D26" s="497">
        <v>37</v>
      </c>
      <c r="E26" s="498">
        <v>41</v>
      </c>
      <c r="F26" s="500" t="str">
        <f>IF(OR(D26="",ISNA(VLOOKUP(D26,Teilnehmer,1,FALSE))),"Startnummer nicht vergeben",CONCATENATE("  ",VLOOKUP(D26,Teilnehmer,2,FALSE),"  ",VLOOKUP(D26,Teilnehmer,3,FALSE),"  ",VLOOKUP(D26,Teilnehmer,5,FALSE),"  /  ",VLOOKUP(E26,Teilnehmer,2,FALSE),"  ",VLOOKUP(E26,Teilnehmer,3,FALSE),"  ",VLOOKUP(E26,Teilnehmer,5,FALSE)))</f>
        <v>  97   Matthies  MR  /  95   Koch  MR</v>
      </c>
      <c r="G26" s="93">
        <f>'[17]Paarungen-Doppel'!P9</f>
        <v>1</v>
      </c>
      <c r="I26" s="88"/>
      <c r="J26" s="84"/>
      <c r="K26" s="88"/>
      <c r="L26" s="693"/>
      <c r="M26" s="106"/>
      <c r="N26" s="84" t="str">
        <f>CONCATENATE("    ",'[17]Paarungen-Doppel'!Y19,"     ",'[17]Paarungen-Doppel'!Z19,"     ",'[17]Paarungen-Doppel'!AA19,"     ",'[17]Paarungen-Doppel'!AB19,"     ",'[17]Paarungen-Doppel'!AC19,)</f>
        <v>                        </v>
      </c>
      <c r="O26" s="111"/>
      <c r="P26" s="26"/>
    </row>
    <row r="27" spans="1:16" s="25" customFormat="1" ht="11.25" customHeight="1">
      <c r="A27" s="85"/>
      <c r="B27" s="82">
        <v>5</v>
      </c>
      <c r="C27" s="85"/>
      <c r="D27" s="94"/>
      <c r="E27" s="95"/>
      <c r="F27" s="102">
        <f>IF(AND(LEN(F26)&gt;30,LEN(F28)&gt;30),CONCATENATE('[17]Paarungen-Doppel'!B9,"   ",'[17]Paarungen-Doppel'!C9," ",'[17]Paarungen-Doppel'!D9,"   ",'[17]Paarungen-Doppel'!E9,"   ",),"")</f>
      </c>
      <c r="G27" s="97"/>
      <c r="H27" s="98" t="str">
        <f>IF(G26=G28," ",(IF(G26&lt;G28,F28,F26)))</f>
        <v>  97   Matthies  MR  /  95   Koch  MR</v>
      </c>
      <c r="I27" s="104">
        <f>'[17]Paarungen-Doppel'!P15</f>
      </c>
      <c r="J27" s="84"/>
      <c r="K27" s="88"/>
      <c r="L27" s="84"/>
      <c r="M27" s="106"/>
      <c r="N27" s="84"/>
      <c r="O27" s="111"/>
      <c r="P27" s="26"/>
    </row>
    <row r="28" spans="1:16" s="25" customFormat="1" ht="11.25" customHeight="1">
      <c r="A28" s="85">
        <v>10</v>
      </c>
      <c r="B28" s="85"/>
      <c r="C28" s="85">
        <v>14</v>
      </c>
      <c r="D28" s="150">
        <v>16</v>
      </c>
      <c r="E28" s="151">
        <v>16</v>
      </c>
      <c r="F28" s="98" t="str">
        <f>IF(OR(D28="",ISNA(VLOOKUP(D28,Teilnehmer,1,FALSE))),"Startnummer nicht vergeben",CONCATENATE("  ",VLOOKUP(D28,Teilnehmer,2,FALSE),"  ",VLOOKUP(D28,Teilnehmer,3,FALSE),"  ",VLOOKUP(D28,Teilnehmer,5,FALSE),"  /  ",VLOOKUP(E28,Teilnehmer,2,FALSE),"  ",VLOOKUP(E28,Teilnehmer,3,FALSE),"  ",VLOOKUP(E28,Teilnehmer,5,FALSE)))</f>
        <v>    ---    /    ---  </v>
      </c>
      <c r="G28" s="100">
        <f>'[17]Paarungen-Doppel'!Q9</f>
        <v>0</v>
      </c>
      <c r="H28" s="101" t="str">
        <f>CONCATENATE("    ",'[17]Paarungen-Doppel'!Y9,"     ",'[17]Paarungen-Doppel'!Z9,"     ",'[17]Paarungen-Doppel'!AA9,"     ",'[17]Paarungen-Doppel'!AB9,"     ",'[17]Paarungen-Doppel'!AC9,)</f>
        <v>    1                    </v>
      </c>
      <c r="I28" s="106"/>
      <c r="J28" s="84"/>
      <c r="K28" s="88"/>
      <c r="L28" s="84"/>
      <c r="M28" s="106"/>
      <c r="N28" s="112"/>
      <c r="O28" s="111"/>
      <c r="P28" s="26"/>
    </row>
    <row r="29" spans="1:16" s="25" customFormat="1" ht="11.25" customHeight="1">
      <c r="A29" s="85"/>
      <c r="B29" s="85"/>
      <c r="C29" s="85"/>
      <c r="D29" s="94"/>
      <c r="E29" s="95"/>
      <c r="G29" s="99"/>
      <c r="H29" s="693" t="str">
        <f>CONCATENATE('[17]Paarungen-Doppel'!B15,"   ",'[17]Paarungen-Doppel'!C15," ",'[17]Paarungen-Doppel'!D15,"   ",'[17]Paarungen-Doppel'!E15,"   ",)</f>
        <v>Halle 2   Tisch  30   13:30h   </v>
      </c>
      <c r="I29" s="106"/>
      <c r="J29" s="103" t="str">
        <f>IF(I27=I31," ",(IF(I27&lt;I31,H31,H27)))</f>
        <v> </v>
      </c>
      <c r="K29" s="104">
        <f>'[17]Paarungen-Doppel'!P18</f>
      </c>
      <c r="L29" s="84"/>
      <c r="M29" s="106"/>
      <c r="N29" s="112"/>
      <c r="O29" s="111"/>
      <c r="P29" s="26"/>
    </row>
    <row r="30" spans="1:16" s="25" customFormat="1" ht="11.25" customHeight="1">
      <c r="A30" s="85">
        <v>11</v>
      </c>
      <c r="B30" s="85"/>
      <c r="C30" s="85">
        <v>11</v>
      </c>
      <c r="D30" s="150">
        <v>16</v>
      </c>
      <c r="E30" s="151">
        <v>16</v>
      </c>
      <c r="F30" s="92" t="str">
        <f>IF(OR(D30="",ISNA(VLOOKUP(D30,Teilnehmer,1,FALSE))),"Startnummer nicht vergeben",CONCATENATE("  ",VLOOKUP(D30,Teilnehmer,2,FALSE),"  ",VLOOKUP(D30,Teilnehmer,3,FALSE),"  ",VLOOKUP(D30,Teilnehmer,5,FALSE),"  /  ",VLOOKUP(E30,Teilnehmer,2,FALSE),"  ",VLOOKUP(E30,Teilnehmer,3,FALSE),"  ",VLOOKUP(E30,Teilnehmer,5,FALSE)))</f>
        <v>    ---    /    ---  </v>
      </c>
      <c r="G30" s="93">
        <f>'[17]Paarungen-Doppel'!P10</f>
        <v>0</v>
      </c>
      <c r="H30" s="693"/>
      <c r="I30" s="106"/>
      <c r="J30" s="84" t="str">
        <f>CONCATENATE("    ",'[17]Paarungen-Doppel'!Y15,"     ",'[17]Paarungen-Doppel'!Z15,"     ",'[17]Paarungen-Doppel'!AA15,"     ",'[17]Paarungen-Doppel'!AB15,"     ",'[17]Paarungen-Doppel'!AC15,)</f>
        <v>                        </v>
      </c>
      <c r="K30" s="106"/>
      <c r="L30" s="84"/>
      <c r="M30" s="106"/>
      <c r="N30" s="112"/>
      <c r="O30" s="111"/>
      <c r="P30" s="26"/>
    </row>
    <row r="31" spans="1:16" s="25" customFormat="1" ht="11.25" customHeight="1">
      <c r="A31" s="85"/>
      <c r="B31" s="85">
        <v>6</v>
      </c>
      <c r="C31" s="85"/>
      <c r="D31" s="94"/>
      <c r="E31" s="95"/>
      <c r="F31" s="102">
        <f>IF(AND(LEN(F30)&gt;30,LEN(F32)&gt;30),CONCATENATE('[17]Paarungen-Doppel'!B10,"   ",'[17]Paarungen-Doppel'!C10," ",'[17]Paarungen-Doppel'!D10,"   ",'[17]Paarungen-Doppel'!E10,"   ",),"")</f>
      </c>
      <c r="G31" s="97"/>
      <c r="H31" s="98" t="str">
        <f>IF(G30=G32," ",(IF(G30&lt;G32,F32,F30)))</f>
        <v>  92   Bergmann  Ar  /  93   Croonen - Luft  DÜ</v>
      </c>
      <c r="I31" s="109">
        <f>'[17]Paarungen-Doppel'!Q15</f>
      </c>
      <c r="J31" s="84"/>
      <c r="K31" s="106"/>
      <c r="L31" s="84"/>
      <c r="M31" s="106"/>
      <c r="N31" s="112"/>
      <c r="O31" s="111"/>
      <c r="P31" s="26"/>
    </row>
    <row r="32" spans="1:16" s="25" customFormat="1" ht="11.25" customHeight="1">
      <c r="A32" s="85">
        <v>12</v>
      </c>
      <c r="B32" s="85"/>
      <c r="C32" s="82">
        <v>6</v>
      </c>
      <c r="D32" s="497">
        <v>44</v>
      </c>
      <c r="E32" s="498">
        <v>46</v>
      </c>
      <c r="F32" s="98" t="str">
        <f>IF(OR(D32="",ISNA(VLOOKUP(D32,Teilnehmer,1,FALSE))),"Startnummer nicht vergeben",CONCATENATE("  ",VLOOKUP(D32,Teilnehmer,2,FALSE),"  ",VLOOKUP(D32,Teilnehmer,3,FALSE),"  ",VLOOKUP(D32,Teilnehmer,5,FALSE),"  /  ",VLOOKUP(E32,Teilnehmer,2,FALSE),"  ",VLOOKUP(E32,Teilnehmer,3,FALSE),"  ",VLOOKUP(E32,Teilnehmer,5,FALSE)))</f>
        <v>  92   Bergmann  Ar  /  93   Croonen - Luft  DÜ</v>
      </c>
      <c r="G32" s="100">
        <f>'[17]Paarungen-Doppel'!Q10</f>
        <v>1</v>
      </c>
      <c r="H32" s="101" t="str">
        <f>CONCATENATE("    ",'[17]Paarungen-Doppel'!Y10,"     ",'[17]Paarungen-Doppel'!Z10,"     ",'[17]Paarungen-Doppel'!AA10,"     ",'[17]Paarungen-Doppel'!AB10,"     ",'[17]Paarungen-Doppel'!AC10,)</f>
        <v>    -1                    </v>
      </c>
      <c r="I32" s="99"/>
      <c r="J32" s="84"/>
      <c r="K32" s="106"/>
      <c r="L32" s="84"/>
      <c r="M32" s="106"/>
      <c r="N32" s="112"/>
      <c r="O32" s="111"/>
      <c r="P32" s="26"/>
    </row>
    <row r="33" spans="1:16" s="25" customFormat="1" ht="11.25" customHeight="1">
      <c r="A33" s="85"/>
      <c r="B33" s="85"/>
      <c r="C33" s="85"/>
      <c r="D33" s="94"/>
      <c r="E33" s="95"/>
      <c r="G33" s="99"/>
      <c r="I33" s="99"/>
      <c r="J33" s="693" t="str">
        <f>CONCATENATE('[17]Paarungen-Doppel'!B18,"   ",'[17]Paarungen-Doppel'!C18," ",'[17]Paarungen-Doppel'!D18,"   ",'[17]Paarungen-Doppel'!E18,"   ",)</f>
        <v>Halle 2   Tisch  30   14:30h   </v>
      </c>
      <c r="K33" s="106"/>
      <c r="L33" s="103" t="str">
        <f>IF(K29=K37," ",(IF(K29&lt;K37,J37,J29)))</f>
        <v> </v>
      </c>
      <c r="M33" s="109">
        <f>'[17]Paarungen-Doppel'!Q19</f>
      </c>
      <c r="N33" s="112"/>
      <c r="O33" s="111"/>
      <c r="P33" s="26"/>
    </row>
    <row r="34" spans="1:16" s="25" customFormat="1" ht="11.25" customHeight="1">
      <c r="A34" s="85">
        <v>13</v>
      </c>
      <c r="B34" s="85"/>
      <c r="C34" s="82">
        <v>7</v>
      </c>
      <c r="D34" s="497">
        <v>43</v>
      </c>
      <c r="E34" s="498">
        <v>48</v>
      </c>
      <c r="F34" s="92" t="str">
        <f>IF(OR(D34="",ISNA(VLOOKUP(D34,Teilnehmer,1,FALSE))),"Startnummer nicht vergeben",CONCATENATE("  ",VLOOKUP(D34,Teilnehmer,2,FALSE),"  ",VLOOKUP(D34,Teilnehmer,3,FALSE),"  ",VLOOKUP(D34,Teilnehmer,5,FALSE),"  /  ",VLOOKUP(E34,Teilnehmer,2,FALSE),"  ",VLOOKUP(E34,Teilnehmer,3,FALSE),"  ",VLOOKUP(E34,Teilnehmer,5,FALSE)))</f>
        <v>  96   Kronshage  OWL  /  94   Kahle  OWL</v>
      </c>
      <c r="G34" s="93">
        <f>'[17]Paarungen-Doppel'!P11</f>
        <v>1</v>
      </c>
      <c r="I34" s="99"/>
      <c r="J34" s="693"/>
      <c r="K34" s="106"/>
      <c r="L34" s="84" t="str">
        <f>CONCATENATE("    ",'[17]Paarungen-Doppel'!Y18,"     ",'[17]Paarungen-Doppel'!Z18,"     ",'[17]Paarungen-Doppel'!AA18,"     ",'[17]Paarungen-Doppel'!AB18,"     ",'[17]Paarungen-Doppel'!AC18,)</f>
        <v>                        </v>
      </c>
      <c r="M34" s="88"/>
      <c r="N34" s="112"/>
      <c r="O34" s="111"/>
      <c r="P34" s="26"/>
    </row>
    <row r="35" spans="1:16" s="25" customFormat="1" ht="11.25" customHeight="1">
      <c r="A35" s="85"/>
      <c r="B35" s="85">
        <v>7</v>
      </c>
      <c r="C35" s="85"/>
      <c r="D35" s="114"/>
      <c r="E35" s="114"/>
      <c r="F35" s="102">
        <f>IF(AND(LEN(F34)&gt;30,LEN(F36)&gt;30),CONCATENATE('[17]Paarungen-Doppel'!B11,"   ",'[17]Paarungen-Doppel'!C11," ",'[17]Paarungen-Doppel'!D11,"   ",'[17]Paarungen-Doppel'!E11,"   ",),"")</f>
      </c>
      <c r="G35" s="97"/>
      <c r="H35" s="98" t="str">
        <f>IF(G34=G36," ",(IF(G34&lt;G36,F36,F34)))</f>
        <v>  96   Kronshage  OWL  /  94   Kahle  OWL</v>
      </c>
      <c r="I35" s="104">
        <f>'[17]Paarungen-Doppel'!P16</f>
      </c>
      <c r="J35" s="84"/>
      <c r="K35" s="106"/>
      <c r="L35" s="84"/>
      <c r="M35" s="84"/>
      <c r="N35" s="84"/>
      <c r="O35" s="83"/>
      <c r="P35" s="154"/>
    </row>
    <row r="36" spans="1:16" s="25" customFormat="1" ht="11.25" customHeight="1">
      <c r="A36" s="85">
        <v>14</v>
      </c>
      <c r="B36" s="85"/>
      <c r="C36" s="85">
        <v>10</v>
      </c>
      <c r="D36" s="150">
        <v>16</v>
      </c>
      <c r="E36" s="151">
        <v>16</v>
      </c>
      <c r="F36" s="98" t="str">
        <f>IF(OR(D36="",ISNA(VLOOKUP(D36,Teilnehmer,1,FALSE))),"Startnummer nicht vergeben",CONCATENATE("  ",VLOOKUP(D36,Teilnehmer,2,FALSE),"  ",VLOOKUP(D36,Teilnehmer,3,FALSE),"  ",VLOOKUP(D36,Teilnehmer,5,FALSE),"  /  ",VLOOKUP(E36,Teilnehmer,2,FALSE),"  ",VLOOKUP(E36,Teilnehmer,3,FALSE),"  ",VLOOKUP(E36,Teilnehmer,5,FALSE)))</f>
        <v>    ---    /    ---  </v>
      </c>
      <c r="G36" s="100">
        <f>'[17]Paarungen-Doppel'!Q11</f>
        <v>0</v>
      </c>
      <c r="H36" s="101" t="str">
        <f>CONCATENATE("    ",'[17]Paarungen-Doppel'!Y11,"     ",'[17]Paarungen-Doppel'!Z11,"     ",'[17]Paarungen-Doppel'!AA11,"     ",'[17]Paarungen-Doppel'!AB11,"     ",'[17]Paarungen-Doppel'!AC11,)</f>
        <v>    1                    </v>
      </c>
      <c r="I36" s="106"/>
      <c r="J36" s="84"/>
      <c r="K36" s="106"/>
      <c r="L36" s="84"/>
      <c r="M36" s="84"/>
      <c r="N36" s="84"/>
      <c r="O36" s="83"/>
      <c r="P36" s="115"/>
    </row>
    <row r="37" spans="1:16" s="25" customFormat="1" ht="11.25" customHeight="1">
      <c r="A37" s="85"/>
      <c r="B37" s="85"/>
      <c r="C37" s="85"/>
      <c r="D37" s="94"/>
      <c r="E37" s="95"/>
      <c r="G37" s="85"/>
      <c r="H37" s="693" t="str">
        <f>CONCATENATE('[17]Paarungen-Doppel'!B16,"   ",'[17]Paarungen-Doppel'!C16," ",'[17]Paarungen-Doppel'!D16,"   ",'[17]Paarungen-Doppel'!E16,"   ",)</f>
        <v>Halle 2   Tisch  31   13:30h   </v>
      </c>
      <c r="I37" s="106"/>
      <c r="J37" s="103" t="str">
        <f>IF(I35=I39," ",(IF(I35&lt;I39,H39,H35)))</f>
        <v> </v>
      </c>
      <c r="K37" s="109">
        <f>'[17]Paarungen-Doppel'!Q18</f>
      </c>
      <c r="L37" s="84"/>
      <c r="M37" s="84"/>
      <c r="N37" s="84"/>
      <c r="O37" s="83"/>
      <c r="P37" s="154"/>
    </row>
    <row r="38" spans="1:16" s="25" customFormat="1" ht="11.25" customHeight="1">
      <c r="A38" s="85">
        <v>15</v>
      </c>
      <c r="B38" s="85"/>
      <c r="C38" s="85">
        <v>15</v>
      </c>
      <c r="D38" s="150">
        <v>16</v>
      </c>
      <c r="E38" s="151">
        <v>16</v>
      </c>
      <c r="F38" s="92" t="str">
        <f>IF(OR(D38="",ISNA(VLOOKUP(D38,Teilnehmer,1,FALSE))),"Startnummer nicht vergeben",CONCATENATE("  ",VLOOKUP(D38,Teilnehmer,2,FALSE),"  ",VLOOKUP(D38,Teilnehmer,3,FALSE),"  ",VLOOKUP(D38,Teilnehmer,5,FALSE),"  /  ",VLOOKUP(E38,Teilnehmer,2,FALSE),"  ",VLOOKUP(E38,Teilnehmer,3,FALSE),"  ",VLOOKUP(E38,Teilnehmer,5,FALSE)))</f>
        <v>    ---    /    ---  </v>
      </c>
      <c r="G38" s="93">
        <f>'[17]Paarungen-Doppel'!P12</f>
        <v>0</v>
      </c>
      <c r="H38" s="693"/>
      <c r="I38" s="106"/>
      <c r="J38" s="84" t="str">
        <f>CONCATENATE("    ",'[17]Paarungen-Doppel'!Y16,"     ",'[17]Paarungen-Doppel'!Z16,"     ",'[17]Paarungen-Doppel'!AA16,"     ",'[17]Paarungen-Doppel'!AB16,"     ",'[17]Paarungen-Doppel'!AC16,)</f>
        <v>                        </v>
      </c>
      <c r="K38" s="88"/>
      <c r="L38" s="84"/>
      <c r="M38" s="84"/>
      <c r="N38" s="84"/>
      <c r="O38" s="83"/>
      <c r="P38" s="115"/>
    </row>
    <row r="39" spans="1:16" s="25" customFormat="1" ht="11.25" customHeight="1">
      <c r="A39" s="85"/>
      <c r="B39" s="82">
        <v>8</v>
      </c>
      <c r="C39" s="85"/>
      <c r="D39" s="94"/>
      <c r="E39" s="95"/>
      <c r="F39" s="96">
        <f>IF(AND(LEN(F38)&gt;30,LEN(F40)&gt;30),CONCATENATE('[17]Paarungen-Doppel'!B12,"   ",'[17]Paarungen-Doppel'!C12," ",'[17]Paarungen-Doppel'!D12,"   ",'[17]Paarungen-Doppel'!E12,"   ",),"")</f>
      </c>
      <c r="G39" s="97"/>
      <c r="H39" s="98" t="str">
        <f>IF(G38=G40," ",(IF(G38&lt;G40,F40,F38)))</f>
        <v>  90   Balfoort  DÜ  /  100   Rynders  DÜ</v>
      </c>
      <c r="I39" s="109">
        <f>'[17]Paarungen-Doppel'!Q16</f>
      </c>
      <c r="J39" s="84"/>
      <c r="K39" s="88"/>
      <c r="L39" s="84"/>
      <c r="M39" s="84"/>
      <c r="N39" s="84"/>
      <c r="O39" s="83"/>
      <c r="P39" s="154"/>
    </row>
    <row r="40" spans="1:16" s="25" customFormat="1" ht="11.25" customHeight="1">
      <c r="A40" s="82">
        <v>16</v>
      </c>
      <c r="B40" s="82"/>
      <c r="C40" s="82">
        <v>2</v>
      </c>
      <c r="D40" s="497">
        <v>35</v>
      </c>
      <c r="E40" s="498">
        <v>38</v>
      </c>
      <c r="F40" s="98" t="str">
        <f>IF(OR(D40="",ISNA(VLOOKUP(D40,Teilnehmer,1,FALSE))),"Startnummer nicht vergeben",CONCATENATE("  ",VLOOKUP(D40,Teilnehmer,2,FALSE),"  ",VLOOKUP(D40,Teilnehmer,3,FALSE),"  ",VLOOKUP(D40,Teilnehmer,5,FALSE),"  /  ",VLOOKUP(E40,Teilnehmer,2,FALSE),"  ",VLOOKUP(E40,Teilnehmer,3,FALSE),"  ",VLOOKUP(E40,Teilnehmer,5,FALSE)))</f>
        <v>  90   Balfoort  DÜ  /  100   Rynders  DÜ</v>
      </c>
      <c r="G40" s="100">
        <f>'[17]Paarungen-Doppel'!Q12</f>
        <v>1</v>
      </c>
      <c r="H40" s="101" t="str">
        <f>CONCATENATE("    ",'[17]Paarungen-Doppel'!Y12,"     ",'[17]Paarungen-Doppel'!Z12,"     ",'[17]Paarungen-Doppel'!AA12,"     ",'[17]Paarungen-Doppel'!AB12,"     ",'[17]Paarungen-Doppel'!AC12,)</f>
        <v>    -1                    </v>
      </c>
      <c r="I40" s="85"/>
      <c r="J40" s="84"/>
      <c r="K40" s="88"/>
      <c r="L40" s="84"/>
      <c r="M40" s="501"/>
      <c r="N40" s="502"/>
      <c r="O40" s="501"/>
      <c r="P40" s="115"/>
    </row>
    <row r="41" spans="1:16" s="25" customFormat="1" ht="11.25" customHeight="1">
      <c r="A41" s="85"/>
      <c r="B41" s="85"/>
      <c r="C41" s="85"/>
      <c r="G41" s="85"/>
      <c r="I41" s="85"/>
      <c r="K41" s="85"/>
      <c r="O41" s="82"/>
      <c r="P41" s="156"/>
    </row>
    <row r="42" spans="1:17" s="147" customFormat="1" ht="12.75" customHeight="1">
      <c r="A42" s="116"/>
      <c r="B42" s="116"/>
      <c r="C42" s="116"/>
      <c r="D42" s="157"/>
      <c r="E42" s="157"/>
      <c r="F42" s="26"/>
      <c r="G42" s="157"/>
      <c r="H42" s="25"/>
      <c r="I42" s="87"/>
      <c r="J42" s="25"/>
      <c r="K42" s="87"/>
      <c r="L42" s="25"/>
      <c r="M42" s="87"/>
      <c r="N42" s="26"/>
      <c r="O42" s="87"/>
      <c r="P42" s="26"/>
      <c r="Q42" s="158"/>
    </row>
    <row r="43" spans="1:17" ht="12.75" customHeight="1">
      <c r="A43" s="117"/>
      <c r="B43" s="117"/>
      <c r="C43" s="117"/>
      <c r="D43" s="118"/>
      <c r="E43" s="118"/>
      <c r="F43" s="21"/>
      <c r="G43" s="117"/>
      <c r="H43" s="22"/>
      <c r="I43" s="118"/>
      <c r="J43" s="22"/>
      <c r="K43" s="117"/>
      <c r="L43" s="22"/>
      <c r="M43" s="117"/>
      <c r="N43" s="21"/>
      <c r="O43" s="117"/>
      <c r="P43" s="21"/>
      <c r="Q43" s="119"/>
    </row>
    <row r="44" spans="1:17" ht="12.75" customHeight="1">
      <c r="A44" s="117"/>
      <c r="B44" s="117"/>
      <c r="C44" s="117"/>
      <c r="D44" s="118"/>
      <c r="E44" s="118"/>
      <c r="F44" s="21"/>
      <c r="G44" s="118"/>
      <c r="H44" s="22"/>
      <c r="I44" s="117"/>
      <c r="J44" s="22"/>
      <c r="K44" s="117"/>
      <c r="L44" s="22"/>
      <c r="M44" s="117"/>
      <c r="N44" s="21"/>
      <c r="O44" s="117"/>
      <c r="P44" s="21"/>
      <c r="Q44" s="119"/>
    </row>
    <row r="45" spans="1:17" ht="12.75">
      <c r="A45" s="117"/>
      <c r="B45" s="117"/>
      <c r="C45" s="117"/>
      <c r="D45" s="118"/>
      <c r="E45" s="118"/>
      <c r="F45" s="21"/>
      <c r="G45" s="117"/>
      <c r="H45" s="22"/>
      <c r="I45" s="117"/>
      <c r="J45" s="22"/>
      <c r="K45" s="118"/>
      <c r="L45" s="21"/>
      <c r="M45" s="117"/>
      <c r="N45" s="21"/>
      <c r="O45" s="117"/>
      <c r="P45" s="21"/>
      <c r="Q45" s="119"/>
    </row>
    <row r="46" spans="1:17" ht="12.75">
      <c r="A46" s="117"/>
      <c r="B46" s="117"/>
      <c r="C46" s="117"/>
      <c r="D46" s="118"/>
      <c r="E46" s="118"/>
      <c r="F46" s="21"/>
      <c r="G46" s="117"/>
      <c r="H46" s="22"/>
      <c r="I46" s="118"/>
      <c r="J46" s="22"/>
      <c r="K46" s="117"/>
      <c r="L46" s="21"/>
      <c r="M46" s="117"/>
      <c r="N46" s="21"/>
      <c r="O46" s="117"/>
      <c r="P46" s="21"/>
      <c r="Q46" s="119"/>
    </row>
    <row r="47" spans="1:17" ht="12.75">
      <c r="A47" s="117"/>
      <c r="B47" s="117"/>
      <c r="C47" s="117"/>
      <c r="D47" s="118"/>
      <c r="E47" s="118"/>
      <c r="F47" s="21"/>
      <c r="G47" s="118"/>
      <c r="H47" s="22"/>
      <c r="I47" s="117"/>
      <c r="J47" s="22"/>
      <c r="K47" s="117"/>
      <c r="L47" s="21"/>
      <c r="M47" s="117"/>
      <c r="N47" s="21"/>
      <c r="O47" s="117"/>
      <c r="P47" s="21"/>
      <c r="Q47" s="119"/>
    </row>
    <row r="48" spans="1:17" ht="12.75">
      <c r="A48" s="117"/>
      <c r="B48" s="117"/>
      <c r="C48" s="117"/>
      <c r="D48" s="118"/>
      <c r="E48" s="118"/>
      <c r="F48" s="21"/>
      <c r="G48" s="117"/>
      <c r="H48" s="22"/>
      <c r="I48" s="117"/>
      <c r="J48" s="21"/>
      <c r="K48" s="117"/>
      <c r="L48" s="21"/>
      <c r="M48" s="118"/>
      <c r="N48" s="21"/>
      <c r="O48" s="117"/>
      <c r="P48" s="21"/>
      <c r="Q48" s="119"/>
    </row>
    <row r="49" spans="1:17" ht="12.75">
      <c r="A49" s="120"/>
      <c r="B49" s="120"/>
      <c r="C49" s="120"/>
      <c r="D49" s="121"/>
      <c r="E49" s="121"/>
      <c r="F49" s="119"/>
      <c r="G49" s="121"/>
      <c r="I49" s="120"/>
      <c r="J49" s="119"/>
      <c r="K49" s="120"/>
      <c r="L49" s="119"/>
      <c r="M49" s="120"/>
      <c r="N49" s="119"/>
      <c r="O49" s="120"/>
      <c r="P49" s="119"/>
      <c r="Q49" s="119"/>
    </row>
    <row r="50" spans="1:17" ht="12.75">
      <c r="A50" s="120"/>
      <c r="B50" s="120"/>
      <c r="C50" s="120"/>
      <c r="D50" s="121"/>
      <c r="E50" s="121"/>
      <c r="F50" s="119"/>
      <c r="G50" s="120"/>
      <c r="I50" s="121"/>
      <c r="J50" s="119"/>
      <c r="K50" s="120"/>
      <c r="L50" s="119"/>
      <c r="M50" s="120"/>
      <c r="N50" s="119"/>
      <c r="O50" s="120"/>
      <c r="P50" s="119"/>
      <c r="Q50" s="119"/>
    </row>
    <row r="51" spans="1:17" ht="12.75">
      <c r="A51" s="120"/>
      <c r="B51" s="120"/>
      <c r="C51" s="120"/>
      <c r="D51" s="121"/>
      <c r="E51" s="121"/>
      <c r="F51" s="119"/>
      <c r="G51" s="121"/>
      <c r="I51" s="120"/>
      <c r="J51" s="119"/>
      <c r="K51" s="120"/>
      <c r="L51" s="119"/>
      <c r="M51" s="120"/>
      <c r="N51" s="119"/>
      <c r="O51" s="120"/>
      <c r="P51" s="119"/>
      <c r="Q51" s="119"/>
    </row>
    <row r="52" spans="1:17" ht="12.75">
      <c r="A52" s="120"/>
      <c r="B52" s="120"/>
      <c r="C52" s="120"/>
      <c r="D52" s="121"/>
      <c r="E52" s="121"/>
      <c r="F52" s="119"/>
      <c r="G52" s="120"/>
      <c r="I52" s="120"/>
      <c r="J52" s="119"/>
      <c r="K52" s="121"/>
      <c r="L52" s="119"/>
      <c r="M52" s="120"/>
      <c r="N52" s="119"/>
      <c r="O52" s="120"/>
      <c r="P52" s="119"/>
      <c r="Q52" s="119"/>
    </row>
    <row r="53" spans="1:17" ht="12.75">
      <c r="A53" s="120"/>
      <c r="B53" s="120"/>
      <c r="C53" s="120"/>
      <c r="D53" s="121"/>
      <c r="E53" s="121"/>
      <c r="F53" s="119"/>
      <c r="G53" s="121"/>
      <c r="I53" s="120"/>
      <c r="J53" s="119"/>
      <c r="K53" s="120"/>
      <c r="L53" s="119"/>
      <c r="M53" s="120"/>
      <c r="N53" s="119"/>
      <c r="O53" s="120"/>
      <c r="P53" s="119"/>
      <c r="Q53" s="119"/>
    </row>
    <row r="54" spans="1:17" ht="12.75">
      <c r="A54" s="120"/>
      <c r="B54" s="120"/>
      <c r="C54" s="120"/>
      <c r="D54" s="121"/>
      <c r="E54" s="121"/>
      <c r="F54" s="119"/>
      <c r="G54" s="120"/>
      <c r="I54" s="121"/>
      <c r="J54" s="119"/>
      <c r="K54" s="120"/>
      <c r="L54" s="119"/>
      <c r="M54" s="120"/>
      <c r="N54" s="119"/>
      <c r="O54" s="120"/>
      <c r="P54" s="119"/>
      <c r="Q54" s="119"/>
    </row>
    <row r="55" spans="1:17" ht="15">
      <c r="A55" s="122"/>
      <c r="B55" s="122"/>
      <c r="C55" s="122"/>
      <c r="D55" s="121"/>
      <c r="E55" s="121"/>
      <c r="F55" s="119"/>
      <c r="G55" s="121"/>
      <c r="H55" s="123" t="str">
        <f>CONCATENATE('[17]Paarungen-Doppel'!K20,"   ",'[17]Paarungen-Doppel'!L20,"   ",'[17]Paarungen-Doppel'!M20,"   ",'[17]Paarungen-Doppel'!N20,"   ",'[17]Paarungen-Doppel'!O20,)</f>
        <v>            </v>
      </c>
      <c r="I55" s="120"/>
      <c r="J55" s="119"/>
      <c r="K55" s="120"/>
      <c r="L55" s="119"/>
      <c r="M55" s="120"/>
      <c r="N55" s="119"/>
      <c r="O55" s="120"/>
      <c r="P55" s="119"/>
      <c r="Q55" s="119"/>
    </row>
    <row r="56" spans="1:17" ht="15">
      <c r="A56" s="120"/>
      <c r="B56" s="120"/>
      <c r="C56" s="120"/>
      <c r="D56" s="121"/>
      <c r="E56" s="121"/>
      <c r="F56" s="119"/>
      <c r="G56" s="120"/>
      <c r="H56" s="123" t="str">
        <f>CONCATENATE('[17]Paarungen-Doppel'!K21,"   ",'[17]Paarungen-Doppel'!L21,"   ",'[17]Paarungen-Doppel'!M21,"   ",'[17]Paarungen-Doppel'!N21,"   ",'[17]Paarungen-Doppel'!O21,)</f>
        <v>            </v>
      </c>
      <c r="I56" s="120"/>
      <c r="J56" s="119"/>
      <c r="K56" s="120"/>
      <c r="L56" s="119"/>
      <c r="M56" s="120"/>
      <c r="N56" s="119"/>
      <c r="O56" s="121"/>
      <c r="P56" s="119"/>
      <c r="Q56" s="119"/>
    </row>
    <row r="57" spans="1:17" ht="12.75">
      <c r="A57" s="122"/>
      <c r="B57" s="122"/>
      <c r="C57" s="122"/>
      <c r="D57" s="121"/>
      <c r="E57" s="121"/>
      <c r="F57" s="119"/>
      <c r="G57" s="121"/>
      <c r="H57" s="119"/>
      <c r="I57" s="120"/>
      <c r="J57" s="119"/>
      <c r="K57" s="120"/>
      <c r="L57" s="119"/>
      <c r="M57" s="120"/>
      <c r="N57" s="119"/>
      <c r="O57" s="120"/>
      <c r="P57" s="119"/>
      <c r="Q57" s="119"/>
    </row>
    <row r="58" spans="1:17" ht="12.75">
      <c r="A58" s="120"/>
      <c r="B58" s="120"/>
      <c r="C58" s="120"/>
      <c r="D58" s="121"/>
      <c r="E58" s="121"/>
      <c r="F58" s="119"/>
      <c r="G58" s="120"/>
      <c r="H58" s="119"/>
      <c r="I58" s="121"/>
      <c r="J58" s="119"/>
      <c r="K58" s="120"/>
      <c r="L58" s="119"/>
      <c r="M58" s="120"/>
      <c r="N58" s="119"/>
      <c r="O58" s="120"/>
      <c r="P58" s="119"/>
      <c r="Q58" s="119"/>
    </row>
    <row r="59" spans="1:17" ht="12.75">
      <c r="A59" s="120"/>
      <c r="B59" s="120"/>
      <c r="C59" s="120"/>
      <c r="D59" s="121"/>
      <c r="E59" s="121"/>
      <c r="F59" s="119"/>
      <c r="G59" s="121"/>
      <c r="H59" s="119"/>
      <c r="I59" s="120"/>
      <c r="J59" s="119"/>
      <c r="K59" s="120"/>
      <c r="L59" s="119"/>
      <c r="M59" s="120"/>
      <c r="N59" s="119"/>
      <c r="O59" s="120"/>
      <c r="P59" s="119"/>
      <c r="Q59" s="119"/>
    </row>
    <row r="60" spans="1:17" ht="12.75">
      <c r="A60" s="120"/>
      <c r="B60" s="120"/>
      <c r="C60" s="120"/>
      <c r="D60" s="121"/>
      <c r="E60" s="121"/>
      <c r="F60" s="119"/>
      <c r="G60" s="120"/>
      <c r="H60" s="119"/>
      <c r="I60" s="120"/>
      <c r="J60" s="119"/>
      <c r="K60" s="121"/>
      <c r="L60" s="119"/>
      <c r="M60" s="120"/>
      <c r="N60" s="119"/>
      <c r="O60" s="120"/>
      <c r="P60" s="119"/>
      <c r="Q60" s="119"/>
    </row>
    <row r="61" spans="1:17" ht="12.75">
      <c r="A61" s="120"/>
      <c r="B61" s="120"/>
      <c r="C61" s="120"/>
      <c r="D61" s="121"/>
      <c r="E61" s="121"/>
      <c r="F61" s="119"/>
      <c r="G61" s="121"/>
      <c r="H61" s="119"/>
      <c r="I61" s="120"/>
      <c r="J61" s="119"/>
      <c r="K61" s="120"/>
      <c r="L61" s="119"/>
      <c r="M61" s="120"/>
      <c r="N61" s="119"/>
      <c r="O61" s="120"/>
      <c r="P61" s="119"/>
      <c r="Q61" s="119"/>
    </row>
    <row r="62" spans="1:17" ht="12.75">
      <c r="A62" s="120"/>
      <c r="B62" s="120"/>
      <c r="C62" s="120"/>
      <c r="D62" s="121"/>
      <c r="E62" s="121"/>
      <c r="F62" s="119"/>
      <c r="G62" s="120"/>
      <c r="H62" s="119"/>
      <c r="I62" s="121"/>
      <c r="J62" s="119"/>
      <c r="K62" s="120"/>
      <c r="L62" s="119"/>
      <c r="M62" s="120"/>
      <c r="N62" s="119"/>
      <c r="O62" s="120"/>
      <c r="P62" s="119"/>
      <c r="Q62" s="119"/>
    </row>
    <row r="63" spans="1:17" ht="12.75">
      <c r="A63" s="120"/>
      <c r="B63" s="120"/>
      <c r="C63" s="120"/>
      <c r="D63" s="121"/>
      <c r="E63" s="121"/>
      <c r="F63" s="119"/>
      <c r="G63" s="121"/>
      <c r="H63" s="119"/>
      <c r="I63" s="120"/>
      <c r="J63" s="119"/>
      <c r="K63" s="120"/>
      <c r="L63" s="119"/>
      <c r="M63" s="120"/>
      <c r="N63" s="119"/>
      <c r="O63" s="120"/>
      <c r="P63" s="119"/>
      <c r="Q63" s="119"/>
    </row>
    <row r="64" spans="1:17" ht="12.75">
      <c r="A64" s="120"/>
      <c r="B64" s="120"/>
      <c r="C64" s="120"/>
      <c r="D64" s="121"/>
      <c r="E64" s="121"/>
      <c r="F64" s="119"/>
      <c r="G64" s="120"/>
      <c r="H64" s="119"/>
      <c r="I64" s="120"/>
      <c r="J64" s="119"/>
      <c r="K64" s="120"/>
      <c r="L64" s="119"/>
      <c r="M64" s="121"/>
      <c r="N64" s="119"/>
      <c r="O64" s="120"/>
      <c r="P64" s="119"/>
      <c r="Q64" s="119"/>
    </row>
    <row r="65" spans="1:17" ht="12.75">
      <c r="A65" s="120"/>
      <c r="B65" s="120"/>
      <c r="C65" s="120"/>
      <c r="D65" s="121"/>
      <c r="E65" s="121"/>
      <c r="F65" s="119"/>
      <c r="G65" s="121"/>
      <c r="H65" s="119"/>
      <c r="I65" s="120"/>
      <c r="J65" s="119"/>
      <c r="K65" s="120"/>
      <c r="L65" s="119"/>
      <c r="M65" s="120"/>
      <c r="N65" s="119"/>
      <c r="O65" s="120"/>
      <c r="P65" s="119"/>
      <c r="Q65" s="119"/>
    </row>
    <row r="66" spans="1:17" ht="12.75">
      <c r="A66" s="120"/>
      <c r="B66" s="120"/>
      <c r="C66" s="120"/>
      <c r="D66" s="121"/>
      <c r="E66" s="121"/>
      <c r="F66" s="119"/>
      <c r="G66" s="120"/>
      <c r="H66" s="119"/>
      <c r="I66" s="121"/>
      <c r="J66" s="119"/>
      <c r="K66" s="120"/>
      <c r="L66" s="119"/>
      <c r="M66" s="120"/>
      <c r="N66" s="119"/>
      <c r="O66" s="120"/>
      <c r="P66" s="119"/>
      <c r="Q66" s="119"/>
    </row>
    <row r="67" spans="1:17" ht="12.75">
      <c r="A67" s="120"/>
      <c r="B67" s="120"/>
      <c r="C67" s="120"/>
      <c r="D67" s="121"/>
      <c r="E67" s="121"/>
      <c r="F67" s="119"/>
      <c r="G67" s="121"/>
      <c r="H67" s="119"/>
      <c r="I67" s="120"/>
      <c r="J67" s="119"/>
      <c r="K67" s="120"/>
      <c r="L67" s="119"/>
      <c r="M67" s="120"/>
      <c r="N67" s="119"/>
      <c r="O67" s="122"/>
      <c r="P67" s="124"/>
      <c r="Q67" s="119"/>
    </row>
    <row r="68" spans="1:17" ht="12.75">
      <c r="A68" s="120"/>
      <c r="B68" s="120"/>
      <c r="C68" s="120"/>
      <c r="D68" s="121"/>
      <c r="E68" s="121"/>
      <c r="F68" s="119"/>
      <c r="G68" s="120"/>
      <c r="H68" s="119"/>
      <c r="I68" s="120"/>
      <c r="J68" s="119"/>
      <c r="K68" s="121"/>
      <c r="L68" s="119"/>
      <c r="M68" s="120"/>
      <c r="N68" s="119"/>
      <c r="O68" s="122"/>
      <c r="P68" s="124"/>
      <c r="Q68" s="119"/>
    </row>
    <row r="69" spans="1:17" ht="12" customHeight="1">
      <c r="A69" s="120"/>
      <c r="B69" s="120"/>
      <c r="C69" s="120"/>
      <c r="D69" s="121"/>
      <c r="E69" s="121"/>
      <c r="F69" s="119"/>
      <c r="G69" s="121"/>
      <c r="H69" s="119"/>
      <c r="I69" s="120"/>
      <c r="J69" s="119"/>
      <c r="K69" s="120"/>
      <c r="L69" s="119"/>
      <c r="M69" s="120"/>
      <c r="N69" s="119"/>
      <c r="O69" s="122"/>
      <c r="P69" s="124"/>
      <c r="Q69" s="119"/>
    </row>
    <row r="70" spans="1:17" ht="12.75">
      <c r="A70" s="120"/>
      <c r="B70" s="120"/>
      <c r="C70" s="120"/>
      <c r="D70" s="121"/>
      <c r="E70" s="121"/>
      <c r="F70" s="119"/>
      <c r="G70" s="120"/>
      <c r="H70" s="119"/>
      <c r="I70" s="121"/>
      <c r="J70" s="119"/>
      <c r="K70" s="120"/>
      <c r="L70" s="119"/>
      <c r="M70" s="120"/>
      <c r="N70" s="119"/>
      <c r="O70" s="122"/>
      <c r="P70" s="124"/>
      <c r="Q70" s="119"/>
    </row>
    <row r="71" spans="1:17" ht="12.75">
      <c r="A71" s="122"/>
      <c r="B71" s="122"/>
      <c r="C71" s="122"/>
      <c r="D71" s="121"/>
      <c r="E71" s="121"/>
      <c r="F71" s="119"/>
      <c r="G71" s="121"/>
      <c r="H71" s="119"/>
      <c r="I71" s="120"/>
      <c r="J71" s="119"/>
      <c r="K71" s="120"/>
      <c r="L71" s="119"/>
      <c r="M71" s="120"/>
      <c r="N71" s="119"/>
      <c r="O71" s="122"/>
      <c r="P71" s="124"/>
      <c r="Q71" s="119"/>
    </row>
    <row r="72" spans="1:17" ht="12.75">
      <c r="A72" s="119"/>
      <c r="B72" s="119"/>
      <c r="C72" s="119"/>
      <c r="D72" s="125"/>
      <c r="E72" s="125"/>
      <c r="F72" s="119"/>
      <c r="G72" s="119"/>
      <c r="H72" s="119"/>
      <c r="I72" s="119"/>
      <c r="J72" s="119"/>
      <c r="K72" s="119"/>
      <c r="L72" s="119"/>
      <c r="M72" s="120"/>
      <c r="N72" s="119"/>
      <c r="O72" s="122"/>
      <c r="P72" s="124"/>
      <c r="Q72" s="119"/>
    </row>
    <row r="73" spans="1:17" ht="12.75">
      <c r="A73" s="119"/>
      <c r="B73" s="119"/>
      <c r="C73" s="119"/>
      <c r="D73" s="125"/>
      <c r="E73" s="125"/>
      <c r="F73" s="119"/>
      <c r="G73" s="119"/>
      <c r="H73" s="119"/>
      <c r="I73" s="119"/>
      <c r="J73" s="119"/>
      <c r="K73" s="119"/>
      <c r="L73" s="119"/>
      <c r="M73" s="120"/>
      <c r="N73" s="119"/>
      <c r="O73" s="122"/>
      <c r="P73" s="124"/>
      <c r="Q73" s="119"/>
    </row>
    <row r="74" spans="1:17" ht="12.75">
      <c r="A74" s="119"/>
      <c r="B74" s="119"/>
      <c r="C74" s="119"/>
      <c r="D74" s="125"/>
      <c r="E74" s="125"/>
      <c r="F74" s="119"/>
      <c r="G74" s="119"/>
      <c r="H74" s="119"/>
      <c r="I74" s="119"/>
      <c r="J74" s="119"/>
      <c r="K74" s="119"/>
      <c r="L74" s="119"/>
      <c r="M74" s="119"/>
      <c r="N74" s="119"/>
      <c r="O74" s="120"/>
      <c r="P74" s="119"/>
      <c r="Q74" s="119"/>
    </row>
    <row r="75" spans="1:17" ht="12.75">
      <c r="A75" s="119"/>
      <c r="B75" s="119"/>
      <c r="C75" s="119"/>
      <c r="D75" s="125"/>
      <c r="E75" s="125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ht="12.75">
      <c r="A76" s="119"/>
      <c r="B76" s="119"/>
      <c r="C76" s="119"/>
      <c r="D76" s="125"/>
      <c r="E76" s="125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4"/>
      <c r="E91" s="24"/>
    </row>
    <row r="92" spans="4:5" ht="12.75">
      <c r="D92" s="24"/>
      <c r="E92" s="24"/>
    </row>
    <row r="93" spans="4:5" ht="12.75">
      <c r="D93" s="24"/>
      <c r="E93" s="24"/>
    </row>
  </sheetData>
  <sheetProtection selectLockedCells="1"/>
  <mergeCells count="19">
    <mergeCell ref="N12:N13"/>
    <mergeCell ref="M8:M9"/>
    <mergeCell ref="N8:N9"/>
    <mergeCell ref="M10:M11"/>
    <mergeCell ref="N10:N11"/>
    <mergeCell ref="A1:N1"/>
    <mergeCell ref="A2:N2"/>
    <mergeCell ref="A3:N3"/>
    <mergeCell ref="A4:N4"/>
    <mergeCell ref="M14:M15"/>
    <mergeCell ref="N14:N15"/>
    <mergeCell ref="H37:H38"/>
    <mergeCell ref="J17:J18"/>
    <mergeCell ref="J33:J34"/>
    <mergeCell ref="H21:H22"/>
    <mergeCell ref="H29:H30"/>
    <mergeCell ref="L25:L26"/>
    <mergeCell ref="H13:H14"/>
    <mergeCell ref="M12:M13"/>
  </mergeCells>
  <printOptions horizontalCentered="1" verticalCentered="1"/>
  <pageMargins left="0.15748031496062992" right="0.15748031496062992" top="0.5905511811023623" bottom="0" header="0" footer="0"/>
  <pageSetup horizontalDpi="180" verticalDpi="180" orientation="landscape" paperSize="8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C1:AH33"/>
  <sheetViews>
    <sheetView workbookViewId="0" topLeftCell="C13">
      <selection activeCell="AJ13" sqref="AJ13"/>
    </sheetView>
  </sheetViews>
  <sheetFormatPr defaultColWidth="11.57421875" defaultRowHeight="12.75"/>
  <cols>
    <col min="1" max="1" width="16.57421875" style="23" hidden="1" customWidth="1"/>
    <col min="2" max="2" width="0.85546875" style="23" hidden="1" customWidth="1"/>
    <col min="3" max="3" width="5.28125" style="175" customWidth="1"/>
    <col min="4" max="4" width="2.7109375" style="23" customWidth="1"/>
    <col min="5" max="5" width="4.28125" style="64" customWidth="1"/>
    <col min="6" max="6" width="13.00390625" style="23" bestFit="1" customWidth="1"/>
    <col min="7" max="7" width="10.28125" style="23" bestFit="1" customWidth="1"/>
    <col min="8" max="8" width="5.28125" style="64" bestFit="1" customWidth="1"/>
    <col min="9" max="9" width="1.57421875" style="23" customWidth="1"/>
    <col min="10" max="10" width="0.85546875" style="23" customWidth="1"/>
    <col min="11" max="12" width="1.57421875" style="23" customWidth="1"/>
    <col min="13" max="13" width="0.85546875" style="23" customWidth="1"/>
    <col min="14" max="15" width="1.57421875" style="23" customWidth="1"/>
    <col min="16" max="16" width="0.85546875" style="23" customWidth="1"/>
    <col min="17" max="18" width="1.57421875" style="23" customWidth="1"/>
    <col min="19" max="19" width="0.85546875" style="23" customWidth="1"/>
    <col min="20" max="21" width="1.57421875" style="23" customWidth="1"/>
    <col min="22" max="22" width="0.85546875" style="23" customWidth="1"/>
    <col min="23" max="24" width="1.57421875" style="23" customWidth="1"/>
    <col min="25" max="25" width="0.85546875" style="23" customWidth="1"/>
    <col min="26" max="26" width="1.57421875" style="23" customWidth="1"/>
    <col min="27" max="27" width="4.00390625" style="23" customWidth="1"/>
    <col min="28" max="28" width="10.421875" style="23" customWidth="1"/>
    <col min="29" max="29" width="1.1484375" style="23" customWidth="1"/>
    <col min="30" max="30" width="10.421875" style="23" customWidth="1"/>
    <col min="31" max="31" width="5.7109375" style="64" customWidth="1"/>
    <col min="32" max="32" width="3.7109375" style="63" customWidth="1"/>
    <col min="33" max="33" width="1.7109375" style="23" customWidth="1"/>
    <col min="34" max="16384" width="11.57421875" style="23" customWidth="1"/>
  </cols>
  <sheetData>
    <row r="1" spans="3:32" ht="24" customHeight="1">
      <c r="C1" s="663" t="str">
        <f>'[16]Teilnehmer'!A3</f>
        <v>52. Westdeutsche Senioren - Einzelmeisterschaft </v>
      </c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</row>
    <row r="2" spans="3:32" ht="24" customHeight="1">
      <c r="C2" s="663" t="str">
        <f>'[16]Teilnehmer'!A4</f>
        <v>04. + 05. Dezember  2021  in Hamm</v>
      </c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</row>
    <row r="3" spans="3:32" ht="24" customHeight="1">
      <c r="C3" s="663" t="str">
        <f>'[16]Teilnehmer'!A5</f>
        <v>Seniorinnen 60 - Einzel</v>
      </c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</row>
    <row r="4" spans="3:32" ht="32.25" customHeight="1"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3:31" ht="32.25" customHeight="1">
      <c r="C5" s="23"/>
      <c r="AE5" s="70">
        <v>0.020833333333333332</v>
      </c>
    </row>
    <row r="6" spans="3:32" ht="32.25" customHeight="1" thickBot="1">
      <c r="C6" s="1"/>
      <c r="D6" s="2"/>
      <c r="E6" s="74"/>
      <c r="F6" s="662" t="s">
        <v>0</v>
      </c>
      <c r="G6" s="662"/>
      <c r="H6" s="662"/>
      <c r="O6" s="3"/>
      <c r="P6" s="3"/>
      <c r="R6" s="3"/>
      <c r="S6" s="3"/>
      <c r="U6" s="3"/>
      <c r="V6" s="3"/>
      <c r="X6" s="3"/>
      <c r="Y6" s="3"/>
      <c r="AA6" s="71" t="s">
        <v>43</v>
      </c>
      <c r="AB6" s="159">
        <f>'[16]Teilnehmer'!C7</f>
        <v>44534</v>
      </c>
      <c r="AC6" s="51"/>
      <c r="AD6" s="52" t="s">
        <v>31</v>
      </c>
      <c r="AE6" s="75" t="s">
        <v>50</v>
      </c>
      <c r="AF6" s="76">
        <v>24</v>
      </c>
    </row>
    <row r="7" spans="3:32" ht="32.25" customHeight="1" thickBot="1">
      <c r="C7" s="4" t="s">
        <v>1</v>
      </c>
      <c r="D7" s="160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677">
        <v>1</v>
      </c>
      <c r="J7" s="677"/>
      <c r="K7" s="678"/>
      <c r="L7" s="679">
        <v>2</v>
      </c>
      <c r="M7" s="677"/>
      <c r="N7" s="678"/>
      <c r="O7" s="679">
        <v>3</v>
      </c>
      <c r="P7" s="677"/>
      <c r="Q7" s="678"/>
      <c r="R7" s="679">
        <v>4</v>
      </c>
      <c r="S7" s="677"/>
      <c r="T7" s="678"/>
      <c r="U7" s="679" t="s">
        <v>7</v>
      </c>
      <c r="V7" s="677"/>
      <c r="W7" s="678"/>
      <c r="X7" s="679" t="s">
        <v>8</v>
      </c>
      <c r="Y7" s="677"/>
      <c r="Z7" s="678"/>
      <c r="AA7" s="61" t="s">
        <v>9</v>
      </c>
      <c r="AB7" s="161" t="str">
        <f>F8</f>
        <v> Antonyan</v>
      </c>
      <c r="AC7" s="162" t="s">
        <v>28</v>
      </c>
      <c r="AD7" s="163" t="str">
        <f>F11</f>
        <v>---</v>
      </c>
      <c r="AE7" s="70">
        <v>0.5416666666666666</v>
      </c>
      <c r="AF7" s="164" t="s">
        <v>29</v>
      </c>
    </row>
    <row r="8" spans="3:32" ht="32.25" customHeight="1">
      <c r="C8" s="165"/>
      <c r="D8" s="166">
        <v>1</v>
      </c>
      <c r="E8" s="58">
        <f>'[16]Gruppen'!D8</f>
        <v>124</v>
      </c>
      <c r="F8" s="57" t="str">
        <f>'[16]Gruppen'!E8</f>
        <v> Antonyan</v>
      </c>
      <c r="G8" s="57" t="str">
        <f>'[16]Gruppen'!F8</f>
        <v> Narine</v>
      </c>
      <c r="H8" s="58" t="str">
        <f>'[16]Gruppen'!G8</f>
        <v>Ar</v>
      </c>
      <c r="I8" s="8"/>
      <c r="J8" s="8"/>
      <c r="K8" s="9"/>
      <c r="L8" s="30"/>
      <c r="M8" s="31"/>
      <c r="N8" s="32"/>
      <c r="O8" s="30"/>
      <c r="P8" s="31"/>
      <c r="Q8" s="32"/>
      <c r="R8" s="30"/>
      <c r="S8" s="31"/>
      <c r="T8" s="32"/>
      <c r="U8" s="33"/>
      <c r="V8" s="31"/>
      <c r="W8" s="34"/>
      <c r="X8" s="35"/>
      <c r="Y8" s="36"/>
      <c r="Z8" s="37"/>
      <c r="AA8" s="55" t="s">
        <v>10</v>
      </c>
      <c r="AB8" s="167" t="str">
        <f>F9</f>
        <v> Kruse</v>
      </c>
      <c r="AC8" s="168" t="s">
        <v>28</v>
      </c>
      <c r="AD8" s="169" t="str">
        <f>F10</f>
        <v> Lohest</v>
      </c>
      <c r="AE8" s="59">
        <f>AE7</f>
        <v>0.5416666666666666</v>
      </c>
      <c r="AF8" s="170" t="s">
        <v>29</v>
      </c>
    </row>
    <row r="9" spans="3:32" ht="32.25" customHeight="1">
      <c r="C9" s="171"/>
      <c r="D9" s="172">
        <v>2</v>
      </c>
      <c r="E9" s="58">
        <f>'[16]Gruppen'!D9</f>
        <v>127</v>
      </c>
      <c r="F9" s="57" t="str">
        <f>'[16]Gruppen'!E9</f>
        <v> Kruse</v>
      </c>
      <c r="G9" s="57" t="str">
        <f>'[16]Gruppen'!F9</f>
        <v> Karin</v>
      </c>
      <c r="H9" s="58" t="str">
        <f>'[16]Gruppen'!G9</f>
        <v>OWL</v>
      </c>
      <c r="I9" s="39"/>
      <c r="J9" s="40"/>
      <c r="K9" s="11"/>
      <c r="L9" s="681"/>
      <c r="M9" s="681"/>
      <c r="N9" s="681"/>
      <c r="O9" s="39"/>
      <c r="P9" s="40"/>
      <c r="Q9" s="11"/>
      <c r="R9" s="39"/>
      <c r="S9" s="40"/>
      <c r="T9" s="11"/>
      <c r="U9" s="12"/>
      <c r="V9" s="40"/>
      <c r="W9" s="41"/>
      <c r="X9" s="13"/>
      <c r="Y9" s="42"/>
      <c r="Z9" s="43"/>
      <c r="AA9" s="55" t="s">
        <v>11</v>
      </c>
      <c r="AB9" s="167" t="str">
        <f>F10</f>
        <v> Lohest</v>
      </c>
      <c r="AC9" s="168" t="s">
        <v>28</v>
      </c>
      <c r="AD9" s="169" t="str">
        <f>F8</f>
        <v> Antonyan</v>
      </c>
      <c r="AE9" s="59">
        <f>AE8+$AE$5</f>
        <v>0.5625</v>
      </c>
      <c r="AF9" s="170" t="s">
        <v>29</v>
      </c>
    </row>
    <row r="10" spans="3:32" ht="32.25" customHeight="1">
      <c r="C10" s="171"/>
      <c r="D10" s="172">
        <v>3</v>
      </c>
      <c r="E10" s="58">
        <f>'[16]Gruppen'!D10</f>
        <v>128</v>
      </c>
      <c r="F10" s="57" t="str">
        <f>'[16]Gruppen'!E10</f>
        <v> Lohest</v>
      </c>
      <c r="G10" s="57" t="str">
        <f>'[16]Gruppen'!F10</f>
        <v> Marlene</v>
      </c>
      <c r="H10" s="58" t="str">
        <f>'[16]Gruppen'!G10</f>
        <v>MR</v>
      </c>
      <c r="I10" s="39"/>
      <c r="J10" s="40"/>
      <c r="K10" s="11"/>
      <c r="L10" s="39"/>
      <c r="M10" s="40"/>
      <c r="N10" s="11"/>
      <c r="O10" s="681"/>
      <c r="P10" s="681"/>
      <c r="Q10" s="681"/>
      <c r="R10" s="39"/>
      <c r="S10" s="40"/>
      <c r="T10" s="11"/>
      <c r="U10" s="12"/>
      <c r="V10" s="40"/>
      <c r="W10" s="41"/>
      <c r="X10" s="13"/>
      <c r="Y10" s="42"/>
      <c r="Z10" s="43"/>
      <c r="AA10" s="55" t="s">
        <v>12</v>
      </c>
      <c r="AB10" s="161" t="str">
        <f>F11</f>
        <v>---</v>
      </c>
      <c r="AC10" s="162" t="s">
        <v>28</v>
      </c>
      <c r="AD10" s="163" t="str">
        <f>F9</f>
        <v> Kruse</v>
      </c>
      <c r="AE10" s="70">
        <f>AE9+$AE$5</f>
        <v>0.5833333333333334</v>
      </c>
      <c r="AF10" s="164" t="s">
        <v>29</v>
      </c>
    </row>
    <row r="11" spans="3:32" ht="32.25" customHeight="1" thickBot="1">
      <c r="C11" s="173"/>
      <c r="D11" s="174">
        <v>4</v>
      </c>
      <c r="E11" s="77">
        <f>'[16]Gruppen'!D11</f>
        <v>0</v>
      </c>
      <c r="F11" s="53" t="str">
        <f>'[16]Gruppen'!E11</f>
        <v>---</v>
      </c>
      <c r="G11" s="78">
        <f>'[16]Gruppen'!F11</f>
        <v>0</v>
      </c>
      <c r="H11" s="77">
        <f>'[16]Gruppen'!G11</f>
        <v>0</v>
      </c>
      <c r="I11" s="45"/>
      <c r="J11" s="46"/>
      <c r="K11" s="14"/>
      <c r="L11" s="45"/>
      <c r="M11" s="46"/>
      <c r="N11" s="14"/>
      <c r="O11" s="45"/>
      <c r="P11" s="46"/>
      <c r="Q11" s="14"/>
      <c r="R11" s="680"/>
      <c r="S11" s="680"/>
      <c r="T11" s="680"/>
      <c r="U11" s="47"/>
      <c r="V11" s="46"/>
      <c r="W11" s="48"/>
      <c r="X11" s="15"/>
      <c r="Y11" s="49"/>
      <c r="Z11" s="50"/>
      <c r="AA11" s="55" t="s">
        <v>13</v>
      </c>
      <c r="AB11" s="167" t="str">
        <f>F8</f>
        <v> Antonyan</v>
      </c>
      <c r="AC11" s="168" t="s">
        <v>28</v>
      </c>
      <c r="AD11" s="169" t="str">
        <f>F9</f>
        <v> Kruse</v>
      </c>
      <c r="AE11" s="59">
        <f>AE10</f>
        <v>0.5833333333333334</v>
      </c>
      <c r="AF11" s="170" t="s">
        <v>29</v>
      </c>
    </row>
    <row r="12" spans="24:34" ht="32.25" customHeight="1">
      <c r="X12" s="24"/>
      <c r="Y12" s="24"/>
      <c r="Z12" s="24"/>
      <c r="AA12" s="56" t="s">
        <v>14</v>
      </c>
      <c r="AB12" s="176" t="str">
        <f>F10</f>
        <v> Lohest</v>
      </c>
      <c r="AC12" s="177" t="s">
        <v>28</v>
      </c>
      <c r="AD12" s="178" t="str">
        <f>F11</f>
        <v>---</v>
      </c>
      <c r="AE12" s="79">
        <f>AE11+$AE$5</f>
        <v>0.6041666666666667</v>
      </c>
      <c r="AF12" s="179" t="s">
        <v>29</v>
      </c>
      <c r="AH12" s="23" t="s">
        <v>79</v>
      </c>
    </row>
    <row r="13" spans="3:32" ht="32.25" customHeight="1" thickBot="1">
      <c r="C13" s="1"/>
      <c r="F13" s="662" t="s">
        <v>15</v>
      </c>
      <c r="G13" s="662"/>
      <c r="H13" s="662"/>
      <c r="O13" s="3"/>
      <c r="P13" s="3"/>
      <c r="R13" s="3"/>
      <c r="S13" s="3"/>
      <c r="U13" s="3"/>
      <c r="V13" s="3"/>
      <c r="X13" s="19"/>
      <c r="Y13" s="19"/>
      <c r="Z13" s="24"/>
      <c r="AA13" s="71" t="s">
        <v>43</v>
      </c>
      <c r="AB13" s="159">
        <f>AB6</f>
        <v>44534</v>
      </c>
      <c r="AC13" s="51"/>
      <c r="AD13" s="52" t="str">
        <f>AD6</f>
        <v>Halle 2</v>
      </c>
      <c r="AE13" s="75" t="s">
        <v>30</v>
      </c>
      <c r="AF13" s="76">
        <f>AF6+1</f>
        <v>25</v>
      </c>
    </row>
    <row r="14" spans="3:32" ht="32.25" customHeight="1" thickBot="1">
      <c r="C14" s="4" t="s">
        <v>1</v>
      </c>
      <c r="D14" s="160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677">
        <v>1</v>
      </c>
      <c r="J14" s="677"/>
      <c r="K14" s="678"/>
      <c r="L14" s="679">
        <v>2</v>
      </c>
      <c r="M14" s="677"/>
      <c r="N14" s="678"/>
      <c r="O14" s="679">
        <v>3</v>
      </c>
      <c r="P14" s="677"/>
      <c r="Q14" s="678"/>
      <c r="R14" s="679">
        <v>4</v>
      </c>
      <c r="S14" s="677"/>
      <c r="T14" s="678"/>
      <c r="U14" s="679" t="s">
        <v>7</v>
      </c>
      <c r="V14" s="677"/>
      <c r="W14" s="678"/>
      <c r="X14" s="679" t="s">
        <v>8</v>
      </c>
      <c r="Y14" s="677"/>
      <c r="Z14" s="678"/>
      <c r="AA14" s="61" t="s">
        <v>9</v>
      </c>
      <c r="AB14" s="167" t="str">
        <f>F15</f>
        <v> Dasberg</v>
      </c>
      <c r="AC14" s="168" t="s">
        <v>28</v>
      </c>
      <c r="AD14" s="169" t="str">
        <f>F18</f>
        <v> Ludwig</v>
      </c>
      <c r="AE14" s="59">
        <f>AE8</f>
        <v>0.5416666666666666</v>
      </c>
      <c r="AF14" s="170" t="s">
        <v>29</v>
      </c>
    </row>
    <row r="15" spans="3:32" ht="32.25" customHeight="1">
      <c r="C15" s="165"/>
      <c r="D15" s="166">
        <v>1</v>
      </c>
      <c r="E15" s="58">
        <f>'[16]Gruppen'!D15</f>
        <v>125</v>
      </c>
      <c r="F15" s="57" t="str">
        <f>'[16]Gruppen'!E15</f>
        <v> Dasberg</v>
      </c>
      <c r="G15" s="57" t="str">
        <f>'[16]Gruppen'!F15</f>
        <v> Jutta</v>
      </c>
      <c r="H15" s="58" t="str">
        <f>'[16]Gruppen'!G15</f>
        <v>Mü</v>
      </c>
      <c r="I15" s="8"/>
      <c r="J15" s="8"/>
      <c r="K15" s="9"/>
      <c r="L15" s="30"/>
      <c r="M15" s="31"/>
      <c r="N15" s="32"/>
      <c r="O15" s="30"/>
      <c r="P15" s="31"/>
      <c r="Q15" s="32"/>
      <c r="R15" s="30"/>
      <c r="S15" s="31"/>
      <c r="T15" s="32"/>
      <c r="U15" s="33"/>
      <c r="V15" s="31"/>
      <c r="W15" s="34"/>
      <c r="X15" s="35"/>
      <c r="Y15" s="36"/>
      <c r="Z15" s="37"/>
      <c r="AA15" s="55" t="s">
        <v>10</v>
      </c>
      <c r="AB15" s="167" t="str">
        <f>F16</f>
        <v> Zybarth</v>
      </c>
      <c r="AC15" s="168" t="s">
        <v>28</v>
      </c>
      <c r="AD15" s="169" t="str">
        <f>F17</f>
        <v> Stelte</v>
      </c>
      <c r="AE15" s="59">
        <f>AE14+$AE$5</f>
        <v>0.5625</v>
      </c>
      <c r="AF15" s="170" t="s">
        <v>29</v>
      </c>
    </row>
    <row r="16" spans="3:32" ht="32.25" customHeight="1">
      <c r="C16" s="171"/>
      <c r="D16" s="172">
        <v>2</v>
      </c>
      <c r="E16" s="58">
        <f>'[16]Gruppen'!D16</f>
        <v>134</v>
      </c>
      <c r="F16" s="57" t="str">
        <f>'[16]Gruppen'!E16</f>
        <v> Zybarth</v>
      </c>
      <c r="G16" s="57" t="str">
        <f>'[16]Gruppen'!F16</f>
        <v> Angelika</v>
      </c>
      <c r="H16" s="58" t="str">
        <f>'[16]Gruppen'!G16</f>
        <v>DÜ</v>
      </c>
      <c r="I16" s="39"/>
      <c r="J16" s="40"/>
      <c r="K16" s="11"/>
      <c r="L16" s="681"/>
      <c r="M16" s="681"/>
      <c r="N16" s="681"/>
      <c r="O16" s="39"/>
      <c r="P16" s="40"/>
      <c r="Q16" s="11"/>
      <c r="R16" s="39"/>
      <c r="S16" s="40"/>
      <c r="T16" s="11"/>
      <c r="U16" s="12"/>
      <c r="V16" s="40"/>
      <c r="W16" s="41"/>
      <c r="X16" s="13"/>
      <c r="Y16" s="42"/>
      <c r="Z16" s="43"/>
      <c r="AA16" s="55" t="s">
        <v>11</v>
      </c>
      <c r="AB16" s="167" t="str">
        <f>F17</f>
        <v> Stelte</v>
      </c>
      <c r="AC16" s="168" t="s">
        <v>28</v>
      </c>
      <c r="AD16" s="169" t="str">
        <f>F15</f>
        <v> Dasberg</v>
      </c>
      <c r="AE16" s="59">
        <f>AE15+$AE$5</f>
        <v>0.5833333333333334</v>
      </c>
      <c r="AF16" s="170" t="s">
        <v>29</v>
      </c>
    </row>
    <row r="17" spans="3:32" ht="32.25" customHeight="1">
      <c r="C17" s="171"/>
      <c r="D17" s="172">
        <v>3</v>
      </c>
      <c r="E17" s="58">
        <f>'[16]Gruppen'!D17</f>
        <v>131</v>
      </c>
      <c r="F17" s="57" t="str">
        <f>'[16]Gruppen'!E17</f>
        <v> Stelte</v>
      </c>
      <c r="G17" s="57" t="str">
        <f>'[16]Gruppen'!F17</f>
        <v> Barbara</v>
      </c>
      <c r="H17" s="58" t="str">
        <f>'[16]Gruppen'!G17</f>
        <v>Ar</v>
      </c>
      <c r="I17" s="39"/>
      <c r="J17" s="40"/>
      <c r="K17" s="11"/>
      <c r="L17" s="39"/>
      <c r="M17" s="40"/>
      <c r="N17" s="11"/>
      <c r="O17" s="681"/>
      <c r="P17" s="681"/>
      <c r="Q17" s="681"/>
      <c r="R17" s="39"/>
      <c r="S17" s="40"/>
      <c r="T17" s="11"/>
      <c r="U17" s="12"/>
      <c r="V17" s="40"/>
      <c r="W17" s="41"/>
      <c r="X17" s="13"/>
      <c r="Y17" s="42"/>
      <c r="Z17" s="43"/>
      <c r="AA17" s="55" t="s">
        <v>12</v>
      </c>
      <c r="AB17" s="167" t="str">
        <f>F18</f>
        <v> Ludwig</v>
      </c>
      <c r="AC17" s="168" t="s">
        <v>28</v>
      </c>
      <c r="AD17" s="169" t="str">
        <f>F16</f>
        <v> Zybarth</v>
      </c>
      <c r="AE17" s="59">
        <f>AE16+$AE$5</f>
        <v>0.6041666666666667</v>
      </c>
      <c r="AF17" s="170" t="s">
        <v>29</v>
      </c>
    </row>
    <row r="18" spans="3:32" ht="32.25" customHeight="1" thickBot="1">
      <c r="C18" s="173"/>
      <c r="D18" s="174">
        <v>4</v>
      </c>
      <c r="E18" s="54">
        <f>'[16]Gruppen'!D18</f>
        <v>129</v>
      </c>
      <c r="F18" s="53" t="str">
        <f>'[16]Gruppen'!E18</f>
        <v> Ludwig</v>
      </c>
      <c r="G18" s="53" t="str">
        <f>'[16]Gruppen'!F18</f>
        <v> Veronika</v>
      </c>
      <c r="H18" s="54" t="str">
        <f>'[16]Gruppen'!G18</f>
        <v>MR</v>
      </c>
      <c r="I18" s="45"/>
      <c r="J18" s="46"/>
      <c r="K18" s="14"/>
      <c r="L18" s="45"/>
      <c r="M18" s="46"/>
      <c r="N18" s="14"/>
      <c r="O18" s="45"/>
      <c r="P18" s="46"/>
      <c r="Q18" s="14"/>
      <c r="R18" s="680"/>
      <c r="S18" s="680"/>
      <c r="T18" s="680"/>
      <c r="U18" s="47"/>
      <c r="V18" s="46"/>
      <c r="W18" s="48"/>
      <c r="X18" s="15"/>
      <c r="Y18" s="49"/>
      <c r="Z18" s="50"/>
      <c r="AA18" s="55" t="s">
        <v>13</v>
      </c>
      <c r="AB18" s="167" t="str">
        <f>F15</f>
        <v> Dasberg</v>
      </c>
      <c r="AC18" s="168" t="s">
        <v>28</v>
      </c>
      <c r="AD18" s="169" t="str">
        <f>F16</f>
        <v> Zybarth</v>
      </c>
      <c r="AE18" s="59">
        <f>AE17+$AE$5</f>
        <v>0.6250000000000001</v>
      </c>
      <c r="AF18" s="170" t="s">
        <v>29</v>
      </c>
    </row>
    <row r="19" spans="24:32" ht="32.25" customHeight="1">
      <c r="X19" s="24"/>
      <c r="Y19" s="24"/>
      <c r="Z19" s="24"/>
      <c r="AA19" s="56" t="s">
        <v>14</v>
      </c>
      <c r="AB19" s="180" t="str">
        <f>F17</f>
        <v> Stelte</v>
      </c>
      <c r="AC19" s="181" t="s">
        <v>28</v>
      </c>
      <c r="AD19" s="182" t="str">
        <f>F18</f>
        <v> Ludwig</v>
      </c>
      <c r="AE19" s="60">
        <f>AE18+$AE$5</f>
        <v>0.6458333333333335</v>
      </c>
      <c r="AF19" s="491" t="s">
        <v>29</v>
      </c>
    </row>
    <row r="20" spans="3:32" ht="32.25" customHeight="1" thickBot="1">
      <c r="C20" s="1"/>
      <c r="F20" s="662" t="s">
        <v>16</v>
      </c>
      <c r="G20" s="662"/>
      <c r="H20" s="662"/>
      <c r="O20" s="3"/>
      <c r="P20" s="3"/>
      <c r="R20" s="3"/>
      <c r="S20" s="3"/>
      <c r="U20" s="3"/>
      <c r="V20" s="3"/>
      <c r="X20" s="19"/>
      <c r="Y20" s="19"/>
      <c r="Z20" s="24"/>
      <c r="AA20" s="71" t="s">
        <v>43</v>
      </c>
      <c r="AB20" s="159">
        <f>AB6</f>
        <v>44534</v>
      </c>
      <c r="AC20" s="51"/>
      <c r="AD20" s="52" t="str">
        <f>AD6</f>
        <v>Halle 2</v>
      </c>
      <c r="AE20" s="75" t="s">
        <v>30</v>
      </c>
      <c r="AF20" s="76">
        <f>AF13+1</f>
        <v>26</v>
      </c>
    </row>
    <row r="21" spans="3:32" ht="32.25" customHeight="1" thickBot="1">
      <c r="C21" s="4" t="s">
        <v>1</v>
      </c>
      <c r="D21" s="160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677">
        <v>1</v>
      </c>
      <c r="J21" s="677"/>
      <c r="K21" s="678"/>
      <c r="L21" s="679">
        <v>2</v>
      </c>
      <c r="M21" s="677"/>
      <c r="N21" s="678"/>
      <c r="O21" s="679">
        <v>3</v>
      </c>
      <c r="P21" s="677"/>
      <c r="Q21" s="678"/>
      <c r="R21" s="679">
        <v>4</v>
      </c>
      <c r="S21" s="677"/>
      <c r="T21" s="678"/>
      <c r="U21" s="679" t="s">
        <v>7</v>
      </c>
      <c r="V21" s="677"/>
      <c r="W21" s="678"/>
      <c r="X21" s="679" t="s">
        <v>8</v>
      </c>
      <c r="Y21" s="677"/>
      <c r="Z21" s="678"/>
      <c r="AA21" s="55" t="s">
        <v>9</v>
      </c>
      <c r="AB21" s="167" t="str">
        <f>F22</f>
        <v> Röhle-Gutsche</v>
      </c>
      <c r="AC21" s="168" t="s">
        <v>28</v>
      </c>
      <c r="AD21" s="169" t="str">
        <f>F25</f>
        <v> Weber</v>
      </c>
      <c r="AE21" s="59">
        <f>AE14</f>
        <v>0.5416666666666666</v>
      </c>
      <c r="AF21" s="72" t="s">
        <v>29</v>
      </c>
    </row>
    <row r="22" spans="3:32" ht="32.25" customHeight="1">
      <c r="C22" s="29">
        <v>3</v>
      </c>
      <c r="D22" s="166">
        <v>1</v>
      </c>
      <c r="E22" s="58">
        <f>'[16]Gruppen'!D22</f>
        <v>130</v>
      </c>
      <c r="F22" s="57" t="str">
        <f>'[16]Gruppen'!E22</f>
        <v> Röhle-Gutsche</v>
      </c>
      <c r="G22" s="57" t="str">
        <f>'[16]Gruppen'!F22</f>
        <v> Antje</v>
      </c>
      <c r="H22" s="58" t="str">
        <f>'[16]Gruppen'!G22</f>
        <v>Ar</v>
      </c>
      <c r="I22" s="8"/>
      <c r="J22" s="8"/>
      <c r="K22" s="9"/>
      <c r="L22" s="30"/>
      <c r="M22" s="31"/>
      <c r="N22" s="32"/>
      <c r="O22" s="30"/>
      <c r="P22" s="31"/>
      <c r="Q22" s="32"/>
      <c r="R22" s="30"/>
      <c r="S22" s="31"/>
      <c r="T22" s="32"/>
      <c r="U22" s="33"/>
      <c r="V22" s="31"/>
      <c r="W22" s="34"/>
      <c r="X22" s="35"/>
      <c r="Y22" s="36"/>
      <c r="Z22" s="37"/>
      <c r="AA22" s="55" t="s">
        <v>10</v>
      </c>
      <c r="AB22" s="167" t="str">
        <f>F23</f>
        <v> Klußmann</v>
      </c>
      <c r="AC22" s="168" t="s">
        <v>28</v>
      </c>
      <c r="AD22" s="169" t="str">
        <f>F24</f>
        <v> Wildrath</v>
      </c>
      <c r="AE22" s="59">
        <f>AE21+$AE$5</f>
        <v>0.5625</v>
      </c>
      <c r="AF22" s="72" t="s">
        <v>29</v>
      </c>
    </row>
    <row r="23" spans="3:32" ht="32.25" customHeight="1">
      <c r="C23" s="38">
        <v>4</v>
      </c>
      <c r="D23" s="172">
        <v>2</v>
      </c>
      <c r="E23" s="58">
        <f>'[16]Gruppen'!D23</f>
        <v>126</v>
      </c>
      <c r="F23" s="57" t="str">
        <f>'[16]Gruppen'!E23</f>
        <v> Klußmann</v>
      </c>
      <c r="G23" s="57" t="str">
        <f>'[16]Gruppen'!F23</f>
        <v> Marion</v>
      </c>
      <c r="H23" s="58" t="str">
        <f>'[16]Gruppen'!G23</f>
        <v>MR</v>
      </c>
      <c r="I23" s="39"/>
      <c r="J23" s="40"/>
      <c r="K23" s="11"/>
      <c r="L23" s="681"/>
      <c r="M23" s="681"/>
      <c r="N23" s="681"/>
      <c r="O23" s="39"/>
      <c r="P23" s="40"/>
      <c r="Q23" s="11"/>
      <c r="R23" s="39"/>
      <c r="S23" s="40"/>
      <c r="T23" s="11"/>
      <c r="U23" s="12"/>
      <c r="V23" s="40"/>
      <c r="W23" s="41"/>
      <c r="X23" s="13"/>
      <c r="Y23" s="42"/>
      <c r="Z23" s="43"/>
      <c r="AA23" s="55" t="s">
        <v>11</v>
      </c>
      <c r="AB23" s="167" t="str">
        <f>F24</f>
        <v> Wildrath</v>
      </c>
      <c r="AC23" s="168" t="s">
        <v>28</v>
      </c>
      <c r="AD23" s="169" t="str">
        <f>F22</f>
        <v> Röhle-Gutsche</v>
      </c>
      <c r="AE23" s="59">
        <f>AE22+$AE$5</f>
        <v>0.5833333333333334</v>
      </c>
      <c r="AF23" s="72" t="s">
        <v>29</v>
      </c>
    </row>
    <row r="24" spans="3:32" ht="32.25" customHeight="1">
      <c r="C24" s="38">
        <v>1</v>
      </c>
      <c r="D24" s="172">
        <v>3</v>
      </c>
      <c r="E24" s="58">
        <f>'[16]Gruppen'!D24</f>
        <v>133</v>
      </c>
      <c r="F24" s="57" t="str">
        <f>'[16]Gruppen'!E24</f>
        <v> Wildrath</v>
      </c>
      <c r="G24" s="57" t="str">
        <f>'[16]Gruppen'!F24</f>
        <v> Marion</v>
      </c>
      <c r="H24" s="58" t="str">
        <f>'[16]Gruppen'!G24</f>
        <v>MR</v>
      </c>
      <c r="I24" s="39"/>
      <c r="J24" s="40"/>
      <c r="K24" s="11"/>
      <c r="L24" s="39"/>
      <c r="M24" s="40"/>
      <c r="N24" s="11"/>
      <c r="O24" s="681"/>
      <c r="P24" s="681"/>
      <c r="Q24" s="681"/>
      <c r="R24" s="39"/>
      <c r="S24" s="40"/>
      <c r="T24" s="11"/>
      <c r="U24" s="12"/>
      <c r="V24" s="40"/>
      <c r="W24" s="41"/>
      <c r="X24" s="13"/>
      <c r="Y24" s="42"/>
      <c r="Z24" s="43"/>
      <c r="AA24" s="55" t="s">
        <v>12</v>
      </c>
      <c r="AB24" s="167" t="str">
        <f>F25</f>
        <v> Weber</v>
      </c>
      <c r="AC24" s="168" t="s">
        <v>28</v>
      </c>
      <c r="AD24" s="169" t="str">
        <f>F23</f>
        <v> Klußmann</v>
      </c>
      <c r="AE24" s="59">
        <f>AE23+$AE$5</f>
        <v>0.6041666666666667</v>
      </c>
      <c r="AF24" s="72" t="s">
        <v>29</v>
      </c>
    </row>
    <row r="25" spans="3:32" ht="32.25" customHeight="1" thickBot="1">
      <c r="C25" s="44">
        <v>2</v>
      </c>
      <c r="D25" s="174">
        <v>4</v>
      </c>
      <c r="E25" s="54">
        <f>'[16]Gruppen'!D25</f>
        <v>132</v>
      </c>
      <c r="F25" s="53" t="str">
        <f>'[16]Gruppen'!E25</f>
        <v> Weber</v>
      </c>
      <c r="G25" s="53" t="str">
        <f>'[16]Gruppen'!F25</f>
        <v> Sabine</v>
      </c>
      <c r="H25" s="54" t="str">
        <f>'[16]Gruppen'!G25</f>
        <v>OWL</v>
      </c>
      <c r="I25" s="45"/>
      <c r="J25" s="46"/>
      <c r="K25" s="14"/>
      <c r="L25" s="45"/>
      <c r="M25" s="46"/>
      <c r="N25" s="14"/>
      <c r="O25" s="45"/>
      <c r="P25" s="46"/>
      <c r="Q25" s="14"/>
      <c r="R25" s="680"/>
      <c r="S25" s="680"/>
      <c r="T25" s="680"/>
      <c r="U25" s="47"/>
      <c r="V25" s="46"/>
      <c r="W25" s="48"/>
      <c r="X25" s="15"/>
      <c r="Y25" s="49"/>
      <c r="Z25" s="50"/>
      <c r="AA25" s="55" t="s">
        <v>13</v>
      </c>
      <c r="AB25" s="167" t="str">
        <f>F22</f>
        <v> Röhle-Gutsche</v>
      </c>
      <c r="AC25" s="168" t="s">
        <v>28</v>
      </c>
      <c r="AD25" s="169" t="str">
        <f>F23</f>
        <v> Klußmann</v>
      </c>
      <c r="AE25" s="59">
        <f>AE24+$AE$5</f>
        <v>0.6250000000000001</v>
      </c>
      <c r="AF25" s="72" t="s">
        <v>29</v>
      </c>
    </row>
    <row r="26" spans="24:32" ht="32.25" customHeight="1">
      <c r="X26" s="24"/>
      <c r="Y26" s="24"/>
      <c r="Z26" s="24"/>
      <c r="AA26" s="56" t="s">
        <v>14</v>
      </c>
      <c r="AB26" s="180" t="str">
        <f>F24</f>
        <v> Wildrath</v>
      </c>
      <c r="AC26" s="181" t="s">
        <v>28</v>
      </c>
      <c r="AD26" s="182" t="str">
        <f>F25</f>
        <v> Weber</v>
      </c>
      <c r="AE26" s="60">
        <f>AE25+$AE$5</f>
        <v>0.6458333333333335</v>
      </c>
      <c r="AF26" s="73" t="s">
        <v>29</v>
      </c>
    </row>
    <row r="27" spans="3:32" ht="24" customHeight="1" hidden="1" thickBot="1">
      <c r="C27" s="1"/>
      <c r="F27" s="662" t="s">
        <v>17</v>
      </c>
      <c r="G27" s="662"/>
      <c r="H27" s="662"/>
      <c r="O27" s="3"/>
      <c r="P27" s="3"/>
      <c r="R27" s="3"/>
      <c r="S27" s="3"/>
      <c r="U27" s="3"/>
      <c r="V27" s="3"/>
      <c r="X27" s="19"/>
      <c r="Y27" s="19"/>
      <c r="Z27" s="24"/>
      <c r="AA27" s="71"/>
      <c r="AB27" s="159">
        <f>AB6</f>
        <v>44534</v>
      </c>
      <c r="AC27" s="51"/>
      <c r="AD27" s="52" t="str">
        <f>AD6</f>
        <v>Halle 2</v>
      </c>
      <c r="AE27" s="75" t="s">
        <v>30</v>
      </c>
      <c r="AF27" s="76">
        <f>AF20+1</f>
        <v>27</v>
      </c>
    </row>
    <row r="28" spans="3:32" ht="24" customHeight="1" hidden="1" thickBot="1">
      <c r="C28" s="4" t="s">
        <v>1</v>
      </c>
      <c r="D28" s="160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677">
        <v>1</v>
      </c>
      <c r="J28" s="677"/>
      <c r="K28" s="678"/>
      <c r="L28" s="679">
        <v>2</v>
      </c>
      <c r="M28" s="677"/>
      <c r="N28" s="678"/>
      <c r="O28" s="679">
        <v>3</v>
      </c>
      <c r="P28" s="677"/>
      <c r="Q28" s="678"/>
      <c r="R28" s="679">
        <v>4</v>
      </c>
      <c r="S28" s="677"/>
      <c r="T28" s="678"/>
      <c r="U28" s="679" t="s">
        <v>7</v>
      </c>
      <c r="V28" s="677"/>
      <c r="W28" s="678"/>
      <c r="X28" s="679" t="s">
        <v>8</v>
      </c>
      <c r="Y28" s="677"/>
      <c r="Z28" s="678"/>
      <c r="AA28" s="55" t="s">
        <v>9</v>
      </c>
      <c r="AB28" s="167" t="e">
        <f>F29</f>
        <v>#N/A</v>
      </c>
      <c r="AC28" s="168" t="s">
        <v>28</v>
      </c>
      <c r="AD28" s="169" t="e">
        <f>F32</f>
        <v>#N/A</v>
      </c>
      <c r="AE28" s="59">
        <f>AE21</f>
        <v>0.5416666666666666</v>
      </c>
      <c r="AF28" s="72" t="s">
        <v>29</v>
      </c>
    </row>
    <row r="29" spans="3:32" ht="24" customHeight="1" hidden="1">
      <c r="C29" s="29">
        <v>1</v>
      </c>
      <c r="D29" s="166">
        <v>1</v>
      </c>
      <c r="E29" s="58" t="e">
        <f>'[16]Gruppen'!D29</f>
        <v>#N/A</v>
      </c>
      <c r="F29" s="57" t="e">
        <f>'[16]Gruppen'!E29</f>
        <v>#N/A</v>
      </c>
      <c r="G29" s="57" t="e">
        <f>'[16]Gruppen'!F29</f>
        <v>#N/A</v>
      </c>
      <c r="H29" s="58" t="e">
        <f>'[16]Gruppen'!G29</f>
        <v>#N/A</v>
      </c>
      <c r="I29" s="8"/>
      <c r="J29" s="8"/>
      <c r="K29" s="9"/>
      <c r="L29" s="30"/>
      <c r="M29" s="31"/>
      <c r="N29" s="32"/>
      <c r="O29" s="30"/>
      <c r="P29" s="31"/>
      <c r="Q29" s="32"/>
      <c r="R29" s="30"/>
      <c r="S29" s="31"/>
      <c r="T29" s="32"/>
      <c r="U29" s="33"/>
      <c r="V29" s="31"/>
      <c r="W29" s="34"/>
      <c r="X29" s="35"/>
      <c r="Y29" s="36"/>
      <c r="Z29" s="37"/>
      <c r="AA29" s="55" t="s">
        <v>10</v>
      </c>
      <c r="AB29" s="167" t="e">
        <f>F30</f>
        <v>#N/A</v>
      </c>
      <c r="AC29" s="168" t="s">
        <v>28</v>
      </c>
      <c r="AD29" s="169" t="e">
        <f>F31</f>
        <v>#N/A</v>
      </c>
      <c r="AE29" s="59">
        <f>AE28+$AE$5</f>
        <v>0.5625</v>
      </c>
      <c r="AF29" s="72" t="s">
        <v>29</v>
      </c>
    </row>
    <row r="30" spans="3:32" ht="24" customHeight="1" hidden="1">
      <c r="C30" s="38">
        <v>4</v>
      </c>
      <c r="D30" s="172">
        <v>2</v>
      </c>
      <c r="E30" s="58" t="e">
        <f>'[16]Gruppen'!D30</f>
        <v>#N/A</v>
      </c>
      <c r="F30" s="57" t="e">
        <f>'[16]Gruppen'!E30</f>
        <v>#N/A</v>
      </c>
      <c r="G30" s="57" t="e">
        <f>'[16]Gruppen'!F30</f>
        <v>#N/A</v>
      </c>
      <c r="H30" s="58" t="e">
        <f>'[16]Gruppen'!G30</f>
        <v>#N/A</v>
      </c>
      <c r="I30" s="39"/>
      <c r="J30" s="40"/>
      <c r="K30" s="11"/>
      <c r="L30" s="681"/>
      <c r="M30" s="681"/>
      <c r="N30" s="681"/>
      <c r="O30" s="39"/>
      <c r="P30" s="40"/>
      <c r="Q30" s="11"/>
      <c r="R30" s="39"/>
      <c r="S30" s="40"/>
      <c r="T30" s="11"/>
      <c r="U30" s="12"/>
      <c r="V30" s="40"/>
      <c r="W30" s="41"/>
      <c r="X30" s="13"/>
      <c r="Y30" s="42"/>
      <c r="Z30" s="43"/>
      <c r="AA30" s="55" t="s">
        <v>11</v>
      </c>
      <c r="AB30" s="167" t="e">
        <f>F31</f>
        <v>#N/A</v>
      </c>
      <c r="AC30" s="168" t="s">
        <v>28</v>
      </c>
      <c r="AD30" s="169" t="e">
        <f>F29</f>
        <v>#N/A</v>
      </c>
      <c r="AE30" s="59">
        <f>AE29+$AE$5</f>
        <v>0.5833333333333334</v>
      </c>
      <c r="AF30" s="72" t="s">
        <v>29</v>
      </c>
    </row>
    <row r="31" spans="3:32" ht="24" customHeight="1" hidden="1">
      <c r="C31" s="38">
        <v>3</v>
      </c>
      <c r="D31" s="172">
        <v>3</v>
      </c>
      <c r="E31" s="58" t="e">
        <f>'[16]Gruppen'!D31</f>
        <v>#N/A</v>
      </c>
      <c r="F31" s="57" t="e">
        <f>'[16]Gruppen'!E31</f>
        <v>#N/A</v>
      </c>
      <c r="G31" s="57" t="e">
        <f>'[16]Gruppen'!F31</f>
        <v>#N/A</v>
      </c>
      <c r="H31" s="58" t="e">
        <f>'[16]Gruppen'!G31</f>
        <v>#N/A</v>
      </c>
      <c r="I31" s="39"/>
      <c r="J31" s="40"/>
      <c r="K31" s="11"/>
      <c r="L31" s="39"/>
      <c r="M31" s="40"/>
      <c r="N31" s="11"/>
      <c r="O31" s="681"/>
      <c r="P31" s="681"/>
      <c r="Q31" s="681"/>
      <c r="R31" s="39"/>
      <c r="S31" s="40"/>
      <c r="T31" s="11"/>
      <c r="U31" s="12"/>
      <c r="V31" s="40"/>
      <c r="W31" s="41"/>
      <c r="X31" s="13"/>
      <c r="Y31" s="42"/>
      <c r="Z31" s="43"/>
      <c r="AA31" s="55" t="s">
        <v>12</v>
      </c>
      <c r="AB31" s="167" t="e">
        <f>F32</f>
        <v>#N/A</v>
      </c>
      <c r="AC31" s="168" t="s">
        <v>28</v>
      </c>
      <c r="AD31" s="169" t="e">
        <f>F30</f>
        <v>#N/A</v>
      </c>
      <c r="AE31" s="59">
        <f>AE30+$AE$5</f>
        <v>0.6041666666666667</v>
      </c>
      <c r="AF31" s="72" t="s">
        <v>29</v>
      </c>
    </row>
    <row r="32" spans="3:32" ht="24" customHeight="1" hidden="1" thickBot="1">
      <c r="C32" s="44">
        <v>2</v>
      </c>
      <c r="D32" s="174">
        <v>4</v>
      </c>
      <c r="E32" s="54" t="e">
        <f>'[16]Gruppen'!D32</f>
        <v>#N/A</v>
      </c>
      <c r="F32" s="53" t="e">
        <f>'[16]Gruppen'!E32</f>
        <v>#N/A</v>
      </c>
      <c r="G32" s="53" t="e">
        <f>'[16]Gruppen'!F32</f>
        <v>#N/A</v>
      </c>
      <c r="H32" s="54" t="e">
        <f>'[16]Gruppen'!G32</f>
        <v>#N/A</v>
      </c>
      <c r="I32" s="45"/>
      <c r="J32" s="46"/>
      <c r="K32" s="14"/>
      <c r="L32" s="45"/>
      <c r="M32" s="46"/>
      <c r="N32" s="14"/>
      <c r="O32" s="45"/>
      <c r="P32" s="46"/>
      <c r="Q32" s="14"/>
      <c r="R32" s="680"/>
      <c r="S32" s="680"/>
      <c r="T32" s="680"/>
      <c r="U32" s="47"/>
      <c r="V32" s="46"/>
      <c r="W32" s="48"/>
      <c r="X32" s="15"/>
      <c r="Y32" s="49"/>
      <c r="Z32" s="50"/>
      <c r="AA32" s="55" t="s">
        <v>13</v>
      </c>
      <c r="AB32" s="167" t="e">
        <f>F29</f>
        <v>#N/A</v>
      </c>
      <c r="AC32" s="168" t="s">
        <v>28</v>
      </c>
      <c r="AD32" s="169" t="e">
        <f>F30</f>
        <v>#N/A</v>
      </c>
      <c r="AE32" s="59">
        <f>AE31+$AE$5</f>
        <v>0.6250000000000001</v>
      </c>
      <c r="AF32" s="72" t="s">
        <v>29</v>
      </c>
    </row>
    <row r="33" spans="27:32" ht="24" customHeight="1" hidden="1">
      <c r="AA33" s="56" t="s">
        <v>14</v>
      </c>
      <c r="AB33" s="180" t="e">
        <f>F31</f>
        <v>#N/A</v>
      </c>
      <c r="AC33" s="181" t="s">
        <v>28</v>
      </c>
      <c r="AD33" s="182" t="e">
        <f>F32</f>
        <v>#N/A</v>
      </c>
      <c r="AE33" s="60">
        <f>AE32+$AE$5</f>
        <v>0.6458333333333335</v>
      </c>
      <c r="AF33" s="73" t="s">
        <v>29</v>
      </c>
    </row>
    <row r="34" ht="26.25" customHeight="1"/>
    <row r="35" ht="26.25" customHeight="1"/>
  </sheetData>
  <sheetProtection/>
  <mergeCells count="43"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  <mergeCell ref="L30:N30"/>
    <mergeCell ref="I28:K28"/>
    <mergeCell ref="R32:T32"/>
    <mergeCell ref="O31:Q31"/>
    <mergeCell ref="R28:T28"/>
    <mergeCell ref="L28:N28"/>
    <mergeCell ref="O28:Q28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I7:K7"/>
    <mergeCell ref="L7:N7"/>
    <mergeCell ref="O7:Q7"/>
    <mergeCell ref="I14:K14"/>
    <mergeCell ref="L9:N9"/>
    <mergeCell ref="L14:N14"/>
    <mergeCell ref="O14:Q14"/>
    <mergeCell ref="O10:Q10"/>
    <mergeCell ref="R21:T21"/>
    <mergeCell ref="L23:N23"/>
    <mergeCell ref="L16:N16"/>
    <mergeCell ref="O24:Q24"/>
    <mergeCell ref="I21:K21"/>
    <mergeCell ref="L21:N21"/>
    <mergeCell ref="O21:Q21"/>
    <mergeCell ref="O17:Q1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T117"/>
  <sheetViews>
    <sheetView workbookViewId="0" topLeftCell="A4">
      <selection activeCell="I28" sqref="I28"/>
    </sheetView>
  </sheetViews>
  <sheetFormatPr defaultColWidth="11.421875" defaultRowHeight="12.75"/>
  <cols>
    <col min="1" max="1" width="4.7109375" style="23" customWidth="1"/>
    <col min="2" max="3" width="4.7109375" style="0" hidden="1" customWidth="1"/>
    <col min="4" max="4" width="5.00390625" style="0" hidden="1" customWidth="1"/>
    <col min="5" max="5" width="32.7109375" style="0" customWidth="1"/>
    <col min="6" max="6" width="3.8515625" style="0" customWidth="1"/>
    <col min="7" max="7" width="32.57421875" style="0" customWidth="1"/>
    <col min="8" max="8" width="4.00390625" style="0" customWidth="1"/>
    <col min="9" max="9" width="32.7109375" style="0" customWidth="1"/>
    <col min="10" max="10" width="4.00390625" style="0" customWidth="1"/>
    <col min="11" max="11" width="30.57421875" style="23" customWidth="1"/>
    <col min="12" max="12" width="2.421875" style="0" customWidth="1"/>
    <col min="13" max="13" width="6.8515625" style="0" hidden="1" customWidth="1"/>
    <col min="14" max="14" width="29.421875" style="0" hidden="1" customWidth="1"/>
    <col min="15" max="15" width="0" style="0" hidden="1" customWidth="1"/>
    <col min="16" max="16" width="25.421875" style="0" hidden="1" customWidth="1"/>
    <col min="17" max="21" width="0" style="0" hidden="1" customWidth="1"/>
  </cols>
  <sheetData>
    <row r="1" spans="1:11" s="432" customFormat="1" ht="27" customHeight="1">
      <c r="A1" s="699" t="str">
        <f>'[16]Gruppen'!B1</f>
        <v>52. Westdeutsche Senioren - Einzelmeisterschaft 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s="432" customFormat="1" ht="27" customHeight="1">
      <c r="A2" s="699" t="str">
        <f>'[16]Gruppen'!B2</f>
        <v>04. + 05. Dezember  2021  in Hamm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</row>
    <row r="3" spans="1:11" s="432" customFormat="1" ht="27" customHeight="1">
      <c r="A3" s="663" t="str">
        <f>'[16]Gruppen'!B3</f>
        <v>Seniorinnen 60 - Einzel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</row>
    <row r="4" spans="1:9" s="433" customFormat="1" ht="15" customHeight="1">
      <c r="A4" s="20" t="s">
        <v>44</v>
      </c>
      <c r="B4" s="20"/>
      <c r="C4" s="20"/>
      <c r="D4" s="20"/>
      <c r="E4" s="20"/>
      <c r="F4" s="20"/>
      <c r="G4" s="20"/>
      <c r="H4" s="20"/>
      <c r="I4" s="20"/>
    </row>
    <row r="5" spans="1:11" s="65" customFormat="1" ht="15" customHeight="1">
      <c r="A5" s="22"/>
      <c r="E5" s="434">
        <f>'[16]Einzel_Zeit'!D9</f>
        <v>44534</v>
      </c>
      <c r="F5" s="20"/>
      <c r="G5" s="434">
        <f>'[16]Einzel_Zeit'!H9</f>
        <v>44534</v>
      </c>
      <c r="H5" s="20"/>
      <c r="I5" s="434">
        <f>'[16]Einzel_Zeit'!L9</f>
        <v>44534</v>
      </c>
      <c r="K5" s="22"/>
    </row>
    <row r="6" spans="1:11" s="65" customFormat="1" ht="15" customHeight="1">
      <c r="A6" s="20"/>
      <c r="B6" s="20"/>
      <c r="C6" s="20"/>
      <c r="D6" s="435" t="s">
        <v>38</v>
      </c>
      <c r="E6" s="435" t="s">
        <v>19</v>
      </c>
      <c r="F6" s="435" t="s">
        <v>18</v>
      </c>
      <c r="G6" s="435" t="s">
        <v>20</v>
      </c>
      <c r="H6" s="435" t="s">
        <v>18</v>
      </c>
      <c r="I6" s="435" t="s">
        <v>21</v>
      </c>
      <c r="J6" s="435" t="s">
        <v>18</v>
      </c>
      <c r="K6" s="436" t="s">
        <v>39</v>
      </c>
    </row>
    <row r="7" spans="1:11" s="65" customFormat="1" ht="15" customHeight="1">
      <c r="A7" s="20"/>
      <c r="B7" s="20"/>
      <c r="C7" s="20"/>
      <c r="D7" s="435"/>
      <c r="E7" s="435"/>
      <c r="F7" s="435"/>
      <c r="G7" s="435"/>
      <c r="H7" s="435"/>
      <c r="I7" s="435"/>
      <c r="J7" s="435"/>
      <c r="K7" s="437"/>
    </row>
    <row r="8" spans="1:11" s="65" customFormat="1" ht="15" customHeight="1">
      <c r="A8" s="20"/>
      <c r="B8" s="20"/>
      <c r="C8" s="20"/>
      <c r="D8" s="435"/>
      <c r="E8" s="435"/>
      <c r="F8" s="435"/>
      <c r="G8" s="435"/>
      <c r="H8" s="435"/>
      <c r="I8" s="435"/>
      <c r="J8" s="435"/>
      <c r="K8" s="437"/>
    </row>
    <row r="9" spans="1:20" s="65" customFormat="1" ht="15" customHeight="1">
      <c r="A9" s="20"/>
      <c r="B9" s="20"/>
      <c r="C9" s="20"/>
      <c r="D9" s="435"/>
      <c r="E9" s="435"/>
      <c r="F9" s="438"/>
      <c r="G9" s="435"/>
      <c r="H9" s="435"/>
      <c r="I9" s="439"/>
      <c r="J9" s="440" t="s">
        <v>22</v>
      </c>
      <c r="K9" s="441" t="str">
        <f>K20</f>
        <v> </v>
      </c>
      <c r="M9" s="442"/>
      <c r="N9" s="20" t="s">
        <v>78</v>
      </c>
      <c r="O9" s="62" t="s">
        <v>32</v>
      </c>
      <c r="P9" s="62" t="s">
        <v>33</v>
      </c>
      <c r="Q9" s="62" t="s">
        <v>34</v>
      </c>
      <c r="R9" s="62" t="s">
        <v>35</v>
      </c>
      <c r="S9" s="62" t="s">
        <v>36</v>
      </c>
      <c r="T9" s="62" t="s">
        <v>37</v>
      </c>
    </row>
    <row r="10" spans="1:20" s="65" customFormat="1" ht="18" customHeight="1">
      <c r="A10" s="448">
        <v>1</v>
      </c>
      <c r="B10" s="443">
        <v>1</v>
      </c>
      <c r="C10" s="443">
        <v>1</v>
      </c>
      <c r="D10" s="444">
        <v>1</v>
      </c>
      <c r="E10" s="445" t="str">
        <f>IF(OR(D10="",ISNA(VLOOKUP(D10,Teilnehmer,1,FALSE))),"Startnummer nicht vergeben",CONCATENATE("  ",VLOOKUP(D10,Teilnehmer,2,FALSE)," ",VLOOKUP(D10,Teilnehmer,3,FALSE)," , ",VLOOKUP(D10,Teilnehmer,4,FALSE),"   ",VLOOKUP(D10,Teilnehmer,5,FALSE)))</f>
        <v>  124  Antonyan ,  Narine   Ar</v>
      </c>
      <c r="F10" s="446">
        <f>'[16]Erg_ ko-Runde'!P4</f>
        <v>1</v>
      </c>
      <c r="G10" s="27"/>
      <c r="H10" s="28"/>
      <c r="I10" s="28"/>
      <c r="J10" s="440" t="s">
        <v>23</v>
      </c>
      <c r="K10" s="441" t="str">
        <f>IF(J14&lt;J25,I14,I25)</f>
        <v> </v>
      </c>
      <c r="M10" s="442" t="s">
        <v>22</v>
      </c>
      <c r="N10" s="20" t="str">
        <f>K9</f>
        <v> </v>
      </c>
      <c r="O10" s="22" t="e">
        <f aca="true" t="shared" si="0" ref="O10:O16">MID(N10,3,FIND(" ",N10,3)-3)</f>
        <v>#VALUE!</v>
      </c>
      <c r="P10" s="447" t="e">
        <f aca="true" t="shared" si="1" ref="P10:P16">MID(N10,LEN(O10)+3,999)</f>
        <v>#VALUE!</v>
      </c>
      <c r="Q10" s="22" t="e">
        <f aca="true" t="shared" si="2" ref="Q10:Q16">LEFT(P10,FIND(" ",P10,3)-1)</f>
        <v>#VALUE!</v>
      </c>
      <c r="R10" s="22" t="e">
        <f aca="true" t="shared" si="3" ref="R10:R16">MID(P10,LEN(Q10)+3,999)</f>
        <v>#VALUE!</v>
      </c>
      <c r="S10" s="22" t="e">
        <f aca="true" t="shared" si="4" ref="S10:S16">LEFT(R10,FIND(" ",R10,3)-1)</f>
        <v>#VALUE!</v>
      </c>
      <c r="T10" s="22" t="e">
        <f aca="true" t="shared" si="5" ref="T10:T16">MID(R10,LEN(S10)+4,999)</f>
        <v>#VALUE!</v>
      </c>
    </row>
    <row r="11" spans="1:20" s="65" customFormat="1" ht="18" customHeight="1">
      <c r="A11" s="443">
        <v>1</v>
      </c>
      <c r="B11" s="443"/>
      <c r="C11" s="449"/>
      <c r="D11" s="66"/>
      <c r="E11" s="701">
        <f>IF(AND(LEN(E10)&gt;20,LEN(E13)&gt;20),CONCATENATE('[16]Erg_ ko-Runde'!B4,"     ",'[16]Erg_ ko-Runde'!C4," ",'[16]Erg_ ko-Runde'!D4,"     ",'[16]Erg_ ko-Runde'!E4,),"")</f>
      </c>
      <c r="F11" s="450"/>
      <c r="G11" s="451" t="str">
        <f>IF(F10=F13," ",IF(F10&lt;F13,E13,E10))</f>
        <v>  124  Antonyan ,  Narine   Ar</v>
      </c>
      <c r="H11" s="452">
        <f>'[16]Erg_ ko-Runde'!P8</f>
      </c>
      <c r="I11" s="27"/>
      <c r="J11" s="453" t="s">
        <v>24</v>
      </c>
      <c r="K11" s="441" t="str">
        <f>IF(H11&lt;H18,G11,G18)</f>
        <v> </v>
      </c>
      <c r="M11" s="454" t="s">
        <v>23</v>
      </c>
      <c r="N11" s="20" t="str">
        <f>K10</f>
        <v> </v>
      </c>
      <c r="O11" s="22" t="e">
        <f t="shared" si="0"/>
        <v>#VALUE!</v>
      </c>
      <c r="P11" s="447" t="e">
        <f t="shared" si="1"/>
        <v>#VALUE!</v>
      </c>
      <c r="Q11" s="22" t="e">
        <f t="shared" si="2"/>
        <v>#VALUE!</v>
      </c>
      <c r="R11" s="22" t="e">
        <f t="shared" si="3"/>
        <v>#VALUE!</v>
      </c>
      <c r="S11" s="22" t="e">
        <f t="shared" si="4"/>
        <v>#VALUE!</v>
      </c>
      <c r="T11" s="22" t="e">
        <f t="shared" si="5"/>
        <v>#VALUE!</v>
      </c>
    </row>
    <row r="12" spans="1:20" s="65" customFormat="1" ht="18" customHeight="1">
      <c r="A12" s="449"/>
      <c r="B12" s="449"/>
      <c r="C12" s="449"/>
      <c r="D12" s="455"/>
      <c r="E12" s="701"/>
      <c r="F12" s="450"/>
      <c r="G12" s="456" t="str">
        <f>CONCATENATE("       ",'[16]Erg_ ko-Runde'!Y4,"       ",'[16]Erg_ ko-Runde'!Z4,"       ",'[16]Erg_ ko-Runde'!AA4,"       ",'[16]Erg_ ko-Runde'!AB4,"       ",'[16]Erg_ ko-Runde'!AC4,)</f>
        <v>       1                            </v>
      </c>
      <c r="H12" s="457"/>
      <c r="I12" s="27"/>
      <c r="J12" s="453" t="s">
        <v>24</v>
      </c>
      <c r="K12" s="458" t="str">
        <f>IF(H22&lt;H28,G22,G28)</f>
        <v>  125  Dasberg ,  Jutta   Mü</v>
      </c>
      <c r="M12" s="454" t="s">
        <v>24</v>
      </c>
      <c r="N12" s="20" t="str">
        <f>K11</f>
        <v> </v>
      </c>
      <c r="O12" s="22" t="e">
        <f t="shared" si="0"/>
        <v>#VALUE!</v>
      </c>
      <c r="P12" s="447" t="e">
        <f t="shared" si="1"/>
        <v>#VALUE!</v>
      </c>
      <c r="Q12" s="22" t="e">
        <f t="shared" si="2"/>
        <v>#VALUE!</v>
      </c>
      <c r="R12" s="22" t="e">
        <f t="shared" si="3"/>
        <v>#VALUE!</v>
      </c>
      <c r="S12" s="22" t="e">
        <f t="shared" si="4"/>
        <v>#VALUE!</v>
      </c>
      <c r="T12" s="22" t="e">
        <f t="shared" si="5"/>
        <v>#VALUE!</v>
      </c>
    </row>
    <row r="13" spans="1:20" s="65" customFormat="1" ht="18" customHeight="1">
      <c r="A13" s="488">
        <v>2</v>
      </c>
      <c r="B13" s="449">
        <v>2</v>
      </c>
      <c r="C13" s="449">
        <v>8</v>
      </c>
      <c r="D13" s="66">
        <v>33</v>
      </c>
      <c r="E13" s="451" t="str">
        <f>IF(OR(D13="",ISNA(VLOOKUP(D13,Teilnehmer,1,FALSE))),"Startnummer nicht vergeben",CONCATENATE("  ",VLOOKUP(D13,Teilnehmer,2,FALSE)," ",VLOOKUP(D13,Teilnehmer,3,FALSE)," , ",VLOOKUP(D13,Teilnehmer,4,FALSE),"   ",VLOOKUP(D13,Teilnehmer,5,FALSE)))</f>
        <v>  ---  ,    </v>
      </c>
      <c r="F13" s="460">
        <f>'[16]Erg_ ko-Runde'!Q4</f>
        <v>0</v>
      </c>
      <c r="G13" s="20"/>
      <c r="H13" s="461"/>
      <c r="I13" s="27"/>
      <c r="K13" s="22"/>
      <c r="M13" s="454" t="s">
        <v>24</v>
      </c>
      <c r="N13" s="20" t="str">
        <f>K12</f>
        <v>  125  Dasberg ,  Jutta   Mü</v>
      </c>
      <c r="O13" s="22" t="str">
        <f t="shared" si="0"/>
        <v>125</v>
      </c>
      <c r="P13" s="447" t="str">
        <f t="shared" si="1"/>
        <v>  Dasberg ,  Jutta   Mü</v>
      </c>
      <c r="Q13" s="22" t="str">
        <f t="shared" si="2"/>
        <v>  Dasberg</v>
      </c>
      <c r="R13" s="22" t="str">
        <f t="shared" si="3"/>
        <v>  Jutta   Mü</v>
      </c>
      <c r="S13" s="22" t="str">
        <f t="shared" si="4"/>
        <v>  Jutta</v>
      </c>
      <c r="T13" s="22" t="str">
        <f t="shared" si="5"/>
        <v>Mü</v>
      </c>
    </row>
    <row r="14" spans="1:20" s="65" customFormat="1" ht="18" customHeight="1">
      <c r="A14" s="449"/>
      <c r="B14" s="449"/>
      <c r="C14" s="449"/>
      <c r="D14" s="66"/>
      <c r="E14" s="27"/>
      <c r="F14" s="462"/>
      <c r="G14" s="700" t="str">
        <f>CONCATENATE('[16]Erg_ ko-Runde'!B8,"     ",'[16]Erg_ ko-Runde'!C8," ",'[16]Erg_ ko-Runde'!D8,"     ",'[16]Erg_ ko-Runde'!E8,)</f>
        <v>Halle 1     Tisch 25     19:50 h</v>
      </c>
      <c r="H14" s="461"/>
      <c r="I14" s="463" t="str">
        <f>IF(H11=H18," ",IF(H11&lt;H18,G18,G11))</f>
        <v> </v>
      </c>
      <c r="J14" s="452">
        <f>'[16]Erg_ ko-Runde'!P10</f>
      </c>
      <c r="K14" s="22"/>
      <c r="M14" s="454" t="s">
        <v>27</v>
      </c>
      <c r="N14" s="20" t="str">
        <f>IF(F10&lt;F13,E10,E13)</f>
        <v>  ---  ,    </v>
      </c>
      <c r="O14" s="22" t="str">
        <f t="shared" si="0"/>
        <v>---</v>
      </c>
      <c r="P14" s="447" t="str">
        <f t="shared" si="1"/>
        <v>  ,    </v>
      </c>
      <c r="Q14" s="22" t="str">
        <f t="shared" si="2"/>
        <v>  ,</v>
      </c>
      <c r="R14" s="22" t="str">
        <f t="shared" si="3"/>
        <v>  </v>
      </c>
      <c r="S14" s="22" t="e">
        <f t="shared" si="4"/>
        <v>#VALUE!</v>
      </c>
      <c r="T14" s="22" t="e">
        <f t="shared" si="5"/>
        <v>#VALUE!</v>
      </c>
    </row>
    <row r="15" spans="1:20" s="65" customFormat="1" ht="18" customHeight="1">
      <c r="A15" s="449"/>
      <c r="B15" s="449"/>
      <c r="C15" s="443"/>
      <c r="D15" s="455"/>
      <c r="E15" s="27"/>
      <c r="F15" s="462"/>
      <c r="G15" s="700"/>
      <c r="H15" s="461"/>
      <c r="I15" s="27" t="str">
        <f>CONCATENATE("       ",'[16]Erg_ ko-Runde'!Y8,"       ",'[16]Erg_ ko-Runde'!Z8,"       ",'[16]Erg_ ko-Runde'!AA8,"       ",'[16]Erg_ ko-Runde'!AB8,"       ",'[16]Erg_ ko-Runde'!AC8,)</f>
        <v>                                   </v>
      </c>
      <c r="J15" s="464"/>
      <c r="K15" s="22"/>
      <c r="M15" s="454" t="s">
        <v>27</v>
      </c>
      <c r="N15" s="20" t="str">
        <f>IF(F16&lt;F19,E16,E19)</f>
        <v>  126  Klußmann ,  Marion   MR</v>
      </c>
      <c r="O15" s="22" t="str">
        <f t="shared" si="0"/>
        <v>126</v>
      </c>
      <c r="P15" s="447" t="str">
        <f t="shared" si="1"/>
        <v>  Klußmann ,  Marion   MR</v>
      </c>
      <c r="Q15" s="22" t="str">
        <f t="shared" si="2"/>
        <v>  Klußmann</v>
      </c>
      <c r="R15" s="22" t="str">
        <f t="shared" si="3"/>
        <v>  Marion   MR</v>
      </c>
      <c r="S15" s="22" t="str">
        <f t="shared" si="4"/>
        <v>  Marion</v>
      </c>
      <c r="T15" s="22" t="str">
        <f t="shared" si="5"/>
        <v>MR</v>
      </c>
    </row>
    <row r="16" spans="1:20" s="65" customFormat="1" ht="18" customHeight="1">
      <c r="A16" s="488">
        <v>3</v>
      </c>
      <c r="B16" s="488">
        <v>3</v>
      </c>
      <c r="C16" s="488">
        <v>5</v>
      </c>
      <c r="D16" s="465">
        <v>10</v>
      </c>
      <c r="E16" s="445" t="str">
        <f>IF(OR(D16="",ISNA(VLOOKUP(D16,Teilnehmer,1,FALSE))),"Startnummer nicht vergeben",CONCATENATE("  ",VLOOKUP(D16,Teilnehmer,2,FALSE)," ",VLOOKUP(D16,Teilnehmer,3,FALSE)," , ",VLOOKUP(D16,Teilnehmer,4,FALSE),"   ",VLOOKUP(D16,Teilnehmer,5,FALSE)))</f>
        <v>  134  Zybarth ,  Angelika   DÜ</v>
      </c>
      <c r="F16" s="446">
        <f>'[16]Erg_ ko-Runde'!P5</f>
      </c>
      <c r="G16" s="456"/>
      <c r="H16" s="461"/>
      <c r="I16" s="27"/>
      <c r="J16" s="466"/>
      <c r="K16" s="22"/>
      <c r="M16" s="454" t="s">
        <v>27</v>
      </c>
      <c r="N16" s="20" t="str">
        <f>IF(F21&lt;F24,E21,E24)</f>
        <v>  127  Kruse ,  Karin   OWL</v>
      </c>
      <c r="O16" s="22" t="str">
        <f t="shared" si="0"/>
        <v>127</v>
      </c>
      <c r="P16" s="447" t="str">
        <f t="shared" si="1"/>
        <v>  Kruse ,  Karin   OWL</v>
      </c>
      <c r="Q16" s="22" t="str">
        <f t="shared" si="2"/>
        <v>  Kruse</v>
      </c>
      <c r="R16" s="22" t="str">
        <f t="shared" si="3"/>
        <v>  Karin   OWL</v>
      </c>
      <c r="S16" s="22" t="str">
        <f t="shared" si="4"/>
        <v>  Karin</v>
      </c>
      <c r="T16" s="22" t="str">
        <f t="shared" si="5"/>
        <v>OWL</v>
      </c>
    </row>
    <row r="17" spans="1:20" s="65" customFormat="1" ht="18" customHeight="1">
      <c r="A17" s="443">
        <v>2</v>
      </c>
      <c r="B17" s="488"/>
      <c r="C17" s="488"/>
      <c r="D17" s="489"/>
      <c r="E17" s="698" t="str">
        <f>IF(AND(LEN(E16)&gt;20,LEN(E19)&gt;20),CONCATENATE('[16]Erg_ ko-Runde'!B5,"     ",'[16]Erg_ ko-Runde'!C5," ",'[16]Erg_ ko-Runde'!D5,"     ",'[16]Erg_ ko-Runde'!E5,),"")</f>
        <v>Halle 1     Tisch 25     19:00 h</v>
      </c>
      <c r="F17" s="450"/>
      <c r="G17" s="456"/>
      <c r="H17" s="461"/>
      <c r="I17" s="27"/>
      <c r="J17" s="466"/>
      <c r="K17" s="22"/>
      <c r="M17" s="454"/>
      <c r="N17" s="20"/>
      <c r="O17" s="22"/>
      <c r="P17" s="447"/>
      <c r="Q17" s="22"/>
      <c r="R17" s="22"/>
      <c r="S17" s="22"/>
      <c r="T17" s="22"/>
    </row>
    <row r="18" spans="2:20" s="65" customFormat="1" ht="18" customHeight="1">
      <c r="B18" s="443"/>
      <c r="C18" s="449"/>
      <c r="D18" s="66"/>
      <c r="E18" s="698"/>
      <c r="F18" s="450"/>
      <c r="G18" s="467" t="str">
        <f>IF(F16=F19," ",IF(F16&lt;F19,E19,E16))</f>
        <v> </v>
      </c>
      <c r="H18" s="468">
        <f>'[16]Erg_ ko-Runde'!Q8</f>
      </c>
      <c r="I18" s="27"/>
      <c r="J18" s="469"/>
      <c r="K18" s="22"/>
      <c r="M18" s="454" t="s">
        <v>27</v>
      </c>
      <c r="N18" s="20" t="str">
        <f>IF(F27&lt;F30,E27,E30)</f>
        <v>  ---  ,    </v>
      </c>
      <c r="O18" s="490" t="str">
        <f>MID(N18,3,FIND(" ",N18,3)-3)</f>
        <v>---</v>
      </c>
      <c r="P18" s="447" t="str">
        <f>MID(N18,LEN(O18)+3,999)</f>
        <v>  ,    </v>
      </c>
      <c r="Q18" s="22" t="str">
        <f>LEFT(P18,FIND(" ",P18,3)-1)</f>
        <v>  ,</v>
      </c>
      <c r="R18" s="22" t="str">
        <f>MID(P18,LEN(Q18)+3,999)</f>
        <v>  </v>
      </c>
      <c r="S18" s="22" t="e">
        <f>LEFT(R18,FIND(" ",R18,3)-1)</f>
        <v>#VALUE!</v>
      </c>
      <c r="T18" s="22" t="e">
        <f>MID(R18,LEN(S18)+4,999)</f>
        <v>#VALUE!</v>
      </c>
    </row>
    <row r="19" spans="1:16" s="65" customFormat="1" ht="18" customHeight="1">
      <c r="A19" s="448">
        <v>4</v>
      </c>
      <c r="B19" s="443">
        <v>4</v>
      </c>
      <c r="C19" s="443">
        <v>4</v>
      </c>
      <c r="D19" s="471">
        <v>11</v>
      </c>
      <c r="E19" s="451" t="str">
        <f>IF(OR(D19="",ISNA(VLOOKUP(D19,Teilnehmer,1,FALSE))),"Startnummer nicht vergeben",CONCATENATE("  ",VLOOKUP(D19,Teilnehmer,2,FALSE)," ",VLOOKUP(D19,Teilnehmer,3,FALSE)," , ",VLOOKUP(D19,Teilnehmer,4,FALSE),"   ",VLOOKUP(D19,Teilnehmer,5,FALSE)))</f>
        <v>  126  Klußmann ,  Marion   MR</v>
      </c>
      <c r="F19" s="472">
        <f>'[16]Erg_ ko-Runde'!Q5</f>
      </c>
      <c r="G19" s="20"/>
      <c r="H19" s="454"/>
      <c r="I19" s="27"/>
      <c r="J19" s="469"/>
      <c r="K19" s="22"/>
      <c r="M19" s="442" t="s">
        <v>40</v>
      </c>
      <c r="P19" s="473" t="str">
        <f>'[16]Teilnehmer'!L51</f>
        <v>  Lohest ,  Marlene  MR</v>
      </c>
    </row>
    <row r="20" spans="1:16" s="65" customFormat="1" ht="18" customHeight="1">
      <c r="A20" s="22"/>
      <c r="B20" s="22"/>
      <c r="D20" s="455"/>
      <c r="E20" s="20"/>
      <c r="F20" s="462"/>
      <c r="G20" s="20"/>
      <c r="H20" s="454"/>
      <c r="I20" s="700" t="str">
        <f>CONCATENATE('[16]Erg_ ko-Runde'!B10,"     ",'[16]Erg_ ko-Runde'!C10," ",'[16]Erg_ ko-Runde'!D10,"     ",'[16]Erg_ ko-Runde'!E10,)</f>
        <v>Halle 1     Tisch 25     20:30 h</v>
      </c>
      <c r="J20" s="469"/>
      <c r="K20" s="474" t="str">
        <f>IF(J14=J25," ",IF(J14&lt;J25,I25,I14))</f>
        <v> </v>
      </c>
      <c r="M20" s="442" t="s">
        <v>40</v>
      </c>
      <c r="P20" s="473" t="str">
        <f>'[16]Teilnehmer'!L52</f>
        <v>  Stelte ,  Barbara  Ar</v>
      </c>
    </row>
    <row r="21" spans="1:16" s="65" customFormat="1" ht="18" customHeight="1">
      <c r="A21" s="448">
        <v>5</v>
      </c>
      <c r="B21" s="443">
        <v>5</v>
      </c>
      <c r="C21" s="443">
        <v>3</v>
      </c>
      <c r="D21" s="444">
        <v>3</v>
      </c>
      <c r="E21" s="445" t="str">
        <f>IF(OR(D21="",ISNA(VLOOKUP(D21,Teilnehmer,1,FALSE))),"Startnummer nicht vergeben",CONCATENATE("  ",VLOOKUP(D21,Teilnehmer,2,FALSE)," ",VLOOKUP(D21,Teilnehmer,3,FALSE)," , ",VLOOKUP(D21,Teilnehmer,4,FALSE),"   ",VLOOKUP(D21,Teilnehmer,5,FALSE)))</f>
        <v>  130  Röhle-Gutsche ,  Antje   Ar</v>
      </c>
      <c r="F21" s="446">
        <f>'[16]Erg_ ko-Runde'!P6</f>
      </c>
      <c r="G21" s="20"/>
      <c r="H21" s="28"/>
      <c r="I21" s="700"/>
      <c r="J21" s="466"/>
      <c r="K21" s="20" t="str">
        <f>CONCATENATE("       ",'[16]Erg_ ko-Runde'!Y10,"       ",'[16]Erg_ ko-Runde'!Z10,"       ",'[16]Erg_ ko-Runde'!AA10,"       ",'[16]Erg_ ko-Runde'!AB10,"       ",'[16]Erg_ ko-Runde'!AC10,)</f>
        <v>                                   </v>
      </c>
      <c r="M21" s="442" t="s">
        <v>40</v>
      </c>
      <c r="P21" s="473" t="str">
        <f>'[16]Teilnehmer'!L53</f>
        <v>  Wildrath ,  Marion  MR</v>
      </c>
    </row>
    <row r="22" spans="1:16" s="65" customFormat="1" ht="18" customHeight="1">
      <c r="A22" s="443">
        <v>3</v>
      </c>
      <c r="B22" s="443"/>
      <c r="C22" s="449"/>
      <c r="D22" s="66"/>
      <c r="E22" s="698" t="str">
        <f>IF(AND(LEN(E21)&gt;20,LEN(E24)&gt;20),CONCATENATE('[16]Erg_ ko-Runde'!B6,"     ",'[16]Erg_ ko-Runde'!C6," ",'[16]Erg_ ko-Runde'!D6,"     ",'[16]Erg_ ko-Runde'!E6,),"")</f>
        <v>Halle 1     Tisch 26     19:00 h</v>
      </c>
      <c r="F22" s="450"/>
      <c r="G22" s="451" t="str">
        <f>IF(F21=F24," ",IF(F21&lt;F24,E24,E21))</f>
        <v> </v>
      </c>
      <c r="H22" s="452">
        <f>'[16]Erg_ ko-Runde'!P9</f>
      </c>
      <c r="I22" s="27"/>
      <c r="J22" s="466"/>
      <c r="K22" s="22"/>
      <c r="M22" s="442"/>
      <c r="P22" s="473"/>
    </row>
    <row r="23" spans="1:16" s="65" customFormat="1" ht="18" customHeight="1">
      <c r="A23" s="449"/>
      <c r="B23" s="449"/>
      <c r="C23" s="449"/>
      <c r="D23" s="455"/>
      <c r="E23" s="698"/>
      <c r="F23" s="450"/>
      <c r="G23" s="20" t="str">
        <f>CONCATENATE("       ",'[16]Erg_ ko-Runde'!Y6,"       ",'[16]Erg_ ko-Runde'!Z6,"       ",'[16]Erg_ ko-Runde'!AA6,"       ",'[16]Erg_ ko-Runde'!AB6,"       ",'[16]Erg_ ko-Runde'!AC6,)</f>
        <v>                                   </v>
      </c>
      <c r="H23" s="457"/>
      <c r="I23" s="27"/>
      <c r="J23" s="466"/>
      <c r="K23" s="22"/>
      <c r="M23" s="442" t="s">
        <v>41</v>
      </c>
      <c r="N23"/>
      <c r="O23"/>
      <c r="P23" s="473" t="str">
        <f>'[16]Teilnehmer'!L59</f>
        <v> --- , 0  0</v>
      </c>
    </row>
    <row r="24" spans="1:16" s="65" customFormat="1" ht="18" customHeight="1">
      <c r="A24" s="488">
        <v>6</v>
      </c>
      <c r="B24" s="449">
        <v>6</v>
      </c>
      <c r="C24" s="449">
        <v>6</v>
      </c>
      <c r="D24" s="471">
        <v>9</v>
      </c>
      <c r="E24" s="451" t="str">
        <f>IF(OR(D24="",ISNA(VLOOKUP(D24,Teilnehmer,1,FALSE))),"Startnummer nicht vergeben",CONCATENATE("  ",VLOOKUP(D24,Teilnehmer,2,FALSE)," ",VLOOKUP(D24,Teilnehmer,3,FALSE)," , ",VLOOKUP(D24,Teilnehmer,4,FALSE),"   ",VLOOKUP(D24,Teilnehmer,5,FALSE)))</f>
        <v>  127  Kruse ,  Karin   OWL</v>
      </c>
      <c r="F24" s="472">
        <f>'[16]Erg_ ko-Runde'!Q6</f>
      </c>
      <c r="G24" s="20"/>
      <c r="H24" s="461"/>
      <c r="I24" s="27"/>
      <c r="J24" s="466"/>
      <c r="K24" s="22"/>
      <c r="M24" s="442" t="s">
        <v>41</v>
      </c>
      <c r="N24"/>
      <c r="O24"/>
      <c r="P24" s="473" t="str">
        <f>'[16]Teilnehmer'!L60</f>
        <v>  Ludwig ,  Veronika  MR</v>
      </c>
    </row>
    <row r="25" spans="1:16" s="65" customFormat="1" ht="18" customHeight="1">
      <c r="A25" s="449"/>
      <c r="B25" s="449"/>
      <c r="C25" s="449"/>
      <c r="D25" s="66"/>
      <c r="E25" s="27"/>
      <c r="F25" s="462"/>
      <c r="G25" s="700" t="str">
        <f>CONCATENATE('[16]Erg_ ko-Runde'!B9,"     ",'[16]Erg_ ko-Runde'!C9," ",'[16]Erg_ ko-Runde'!D9,"     ",'[16]Erg_ ko-Runde'!E9,)</f>
        <v>Halle 1     Tisch 26     19:50 h</v>
      </c>
      <c r="H25" s="461"/>
      <c r="I25" s="463" t="str">
        <f>IF(H22=H28," ",IF(H22&lt;H28,G28,G22))</f>
        <v> </v>
      </c>
      <c r="J25" s="468">
        <f>'[16]Erg_ ko-Runde'!Q10</f>
      </c>
      <c r="K25" s="22"/>
      <c r="M25" s="442" t="s">
        <v>41</v>
      </c>
      <c r="N25"/>
      <c r="O25"/>
      <c r="P25" s="473" t="str">
        <f>'[16]Teilnehmer'!L61</f>
        <v>  Weber ,  Sabine  OWL</v>
      </c>
    </row>
    <row r="26" spans="1:16" s="65" customFormat="1" ht="18" customHeight="1">
      <c r="A26" s="449"/>
      <c r="B26" s="449"/>
      <c r="C26" s="443"/>
      <c r="D26" s="455"/>
      <c r="E26" s="27"/>
      <c r="F26" s="462"/>
      <c r="G26" s="700"/>
      <c r="H26" s="461"/>
      <c r="I26" s="27" t="str">
        <f>CONCATENATE("       ",'[16]Erg_ ko-Runde'!Y9,"       ",'[16]Erg_ ko-Runde'!Z9,"       ",'[16]Erg_ ko-Runde'!AA9,"       ",'[16]Erg_ ko-Runde'!AB9,"       ",'[16]Erg_ ko-Runde'!AC9,)</f>
        <v>                                   </v>
      </c>
      <c r="K26" s="22"/>
      <c r="M26" s="442" t="s">
        <v>41</v>
      </c>
      <c r="N26"/>
      <c r="O26"/>
      <c r="P26" s="473" t="e">
        <f>'[16]Teilnehmer'!L62</f>
        <v>#N/A</v>
      </c>
    </row>
    <row r="27" spans="1:16" ht="18" customHeight="1">
      <c r="A27" s="488">
        <v>7</v>
      </c>
      <c r="B27" s="449">
        <v>7</v>
      </c>
      <c r="C27" s="449">
        <v>7</v>
      </c>
      <c r="D27" s="455">
        <v>33</v>
      </c>
      <c r="E27" s="445" t="str">
        <f>IF(OR(D27="",ISNA(VLOOKUP(D27,Teilnehmer,1,FALSE))),"Startnummer nicht vergeben",CONCATENATE("  ",VLOOKUP(D27,Teilnehmer,2,FALSE)," ",VLOOKUP(D27,Teilnehmer,3,FALSE)," , ",VLOOKUP(D27,Teilnehmer,4,FALSE),"   ",VLOOKUP(D27,Teilnehmer,5,FALSE)))</f>
        <v>  ---  ,    </v>
      </c>
      <c r="F27" s="446">
        <f>'[16]Erg_ ko-Runde'!P7</f>
        <v>0</v>
      </c>
      <c r="G27" s="20"/>
      <c r="H27" s="461"/>
      <c r="I27" s="27"/>
      <c r="M27" s="442"/>
      <c r="P27" s="65"/>
    </row>
    <row r="28" spans="1:16" ht="18" customHeight="1">
      <c r="A28" s="443">
        <v>4</v>
      </c>
      <c r="B28" s="443"/>
      <c r="C28" s="449"/>
      <c r="D28" s="66"/>
      <c r="E28" s="702">
        <f>IF(AND(LEN(E27)&gt;20,LEN(E30)&gt;20),CONCATENATE('[16]Erg_ ko-Runde'!B7,"     ",'[16]Erg_ ko-Runde'!C7," ",'[16]Erg_ ko-Runde'!D7,"     ",'[16]Erg_ ko-Runde'!E7,),"")</f>
      </c>
      <c r="F28" s="450"/>
      <c r="G28" s="451" t="str">
        <f>IF(F27=F30," ",IF(F27&lt;F30,E30,E27))</f>
        <v>  125  Dasberg ,  Jutta   Mü</v>
      </c>
      <c r="H28" s="468">
        <f>'[16]Erg_ ko-Runde'!Q9</f>
      </c>
      <c r="I28" s="27"/>
      <c r="M28" s="442"/>
      <c r="P28" s="65"/>
    </row>
    <row r="29" spans="1:16" ht="18" customHeight="1">
      <c r="A29" s="449"/>
      <c r="B29" s="449"/>
      <c r="C29" s="449"/>
      <c r="D29" s="455"/>
      <c r="E29" s="702"/>
      <c r="F29" s="450"/>
      <c r="G29" s="456" t="str">
        <f>CONCATENATE("       ",'[16]Erg_ ko-Runde'!Y7,"        ",'[16]Erg_ ko-Runde'!Z7,"        ",'[16]Erg_ ko-Runde'!AA7,"        ",'[16]Erg_ ko-Runde'!AB7,"        ",'[16]Erg_ ko-Runde'!AB7,)</f>
        <v>       -1                                </v>
      </c>
      <c r="H29" s="454"/>
      <c r="I29" s="27"/>
      <c r="M29" s="442"/>
      <c r="P29" s="65"/>
    </row>
    <row r="30" spans="1:16" ht="18" customHeight="1">
      <c r="A30" s="448">
        <v>8</v>
      </c>
      <c r="B30" s="443">
        <v>8</v>
      </c>
      <c r="C30" s="443">
        <v>2</v>
      </c>
      <c r="D30" s="126">
        <v>2</v>
      </c>
      <c r="E30" s="451" t="str">
        <f>IF(OR(D30="",ISNA(VLOOKUP(D30,Teilnehmer,1,FALSE))),"Startnummer nicht vergeben",CONCATENATE("  ",VLOOKUP(D30,Teilnehmer,2,FALSE)," ",VLOOKUP(D30,Teilnehmer,3,FALSE)," , ",VLOOKUP(D30,Teilnehmer,4,FALSE),"   ",VLOOKUP(D30,Teilnehmer,5,FALSE)))</f>
        <v>  125  Dasberg ,  Jutta   Mü</v>
      </c>
      <c r="F30" s="472">
        <f>'[16]Erg_ ko-Runde'!Q7</f>
        <v>1</v>
      </c>
      <c r="G30" s="27"/>
      <c r="H30" s="454"/>
      <c r="I30" s="27"/>
      <c r="M30" s="442"/>
      <c r="P30" s="65"/>
    </row>
    <row r="31" spans="1:16" ht="18" customHeight="1">
      <c r="A31" s="127"/>
      <c r="B31" s="127"/>
      <c r="C31" s="127"/>
      <c r="D31" s="128"/>
      <c r="E31" s="129"/>
      <c r="F31" s="476"/>
      <c r="G31" s="129"/>
      <c r="H31" s="477"/>
      <c r="I31" s="129"/>
      <c r="M31" s="442"/>
      <c r="P31" s="65"/>
    </row>
    <row r="32" spans="1:16" ht="15.75" customHeight="1">
      <c r="A32" s="130"/>
      <c r="B32" s="130"/>
      <c r="C32" s="130"/>
      <c r="D32" s="130"/>
      <c r="E32" s="129"/>
      <c r="G32" s="129"/>
      <c r="H32" s="130"/>
      <c r="I32" s="129"/>
      <c r="M32" s="442"/>
      <c r="P32" s="65"/>
    </row>
    <row r="33" spans="1:16" ht="15.75" customHeight="1">
      <c r="A33" s="130"/>
      <c r="B33" s="130"/>
      <c r="C33" s="130"/>
      <c r="D33" s="130"/>
      <c r="E33" s="129"/>
      <c r="G33" s="129"/>
      <c r="H33" s="130"/>
      <c r="I33" s="129"/>
      <c r="M33" s="442"/>
      <c r="P33" s="65"/>
    </row>
    <row r="34" spans="1:16" ht="15.75" customHeight="1">
      <c r="A34" s="130"/>
      <c r="B34" s="130"/>
      <c r="C34" s="130"/>
      <c r="D34" s="130"/>
      <c r="E34" s="129"/>
      <c r="G34" s="129"/>
      <c r="H34" s="130"/>
      <c r="I34" s="129"/>
      <c r="M34" s="442"/>
      <c r="P34" s="65"/>
    </row>
    <row r="35" spans="1:16" ht="15.75" customHeight="1">
      <c r="A35" s="127"/>
      <c r="B35" s="127"/>
      <c r="C35" s="127"/>
      <c r="D35" s="128"/>
      <c r="E35" s="129"/>
      <c r="F35" s="66"/>
      <c r="G35" s="129"/>
      <c r="I35" s="129"/>
      <c r="P35" s="65"/>
    </row>
    <row r="36" spans="1:9" ht="15.75" customHeight="1">
      <c r="A36" s="130"/>
      <c r="B36" s="130"/>
      <c r="C36" s="130"/>
      <c r="D36" s="130"/>
      <c r="E36" s="129"/>
      <c r="F36" s="455"/>
      <c r="G36" s="129"/>
      <c r="H36" s="130"/>
      <c r="I36" s="129"/>
    </row>
    <row r="37" spans="1:9" ht="15.75" customHeight="1">
      <c r="A37" s="130"/>
      <c r="B37" s="130"/>
      <c r="C37" s="130"/>
      <c r="D37" s="128"/>
      <c r="E37" s="129"/>
      <c r="F37" s="66"/>
      <c r="G37" s="129"/>
      <c r="H37" s="130"/>
      <c r="I37" s="129"/>
    </row>
    <row r="38" spans="1:9" ht="15.75" customHeight="1">
      <c r="A38" s="130"/>
      <c r="B38" s="130"/>
      <c r="C38" s="130"/>
      <c r="D38" s="130"/>
      <c r="E38" s="129"/>
      <c r="F38" s="66"/>
      <c r="G38" s="129"/>
      <c r="H38" s="128"/>
      <c r="I38" s="129"/>
    </row>
    <row r="39" spans="1:9" ht="15.75" customHeight="1">
      <c r="A39" s="130"/>
      <c r="B39" s="130"/>
      <c r="C39" s="130"/>
      <c r="D39" s="128"/>
      <c r="E39" s="129"/>
      <c r="F39" s="66"/>
      <c r="G39" s="129"/>
      <c r="H39" s="130"/>
      <c r="I39" s="129"/>
    </row>
    <row r="40" spans="1:9" ht="15.75" customHeight="1">
      <c r="A40" s="130"/>
      <c r="B40" s="130"/>
      <c r="C40" s="130"/>
      <c r="D40" s="130"/>
      <c r="E40" s="129"/>
      <c r="F40" s="455"/>
      <c r="G40" s="129"/>
      <c r="H40" s="130"/>
      <c r="I40" s="129"/>
    </row>
    <row r="41" spans="1:9" ht="15.75" customHeight="1">
      <c r="A41" s="130"/>
      <c r="B41" s="130"/>
      <c r="C41" s="130"/>
      <c r="D41" s="128"/>
      <c r="E41" s="129"/>
      <c r="F41" s="66"/>
      <c r="G41" s="129"/>
      <c r="H41" s="130"/>
      <c r="I41" s="129"/>
    </row>
    <row r="42" spans="1:9" ht="15.75" customHeight="1">
      <c r="A42" s="130"/>
      <c r="B42" s="130"/>
      <c r="C42" s="130"/>
      <c r="D42" s="130"/>
      <c r="E42" s="129"/>
      <c r="F42" s="130"/>
      <c r="G42" s="129"/>
      <c r="H42" s="130"/>
      <c r="I42" s="129"/>
    </row>
    <row r="43" spans="1:9" ht="15.75" customHeight="1">
      <c r="A43" s="130"/>
      <c r="B43" s="130"/>
      <c r="C43" s="130"/>
      <c r="D43" s="128"/>
      <c r="E43" s="129"/>
      <c r="F43" s="130"/>
      <c r="G43" s="129"/>
      <c r="H43" s="130"/>
      <c r="I43" s="129"/>
    </row>
    <row r="44" spans="1:9" ht="15.75" customHeight="1">
      <c r="A44" s="130"/>
      <c r="B44" s="130"/>
      <c r="C44" s="130"/>
      <c r="D44" s="130"/>
      <c r="E44" s="129"/>
      <c r="F44" s="128"/>
      <c r="G44" s="129"/>
      <c r="H44" s="130"/>
      <c r="I44" s="129"/>
    </row>
    <row r="45" spans="1:9" ht="15.75" customHeight="1">
      <c r="A45" s="130"/>
      <c r="B45" s="130"/>
      <c r="C45" s="130"/>
      <c r="D45" s="128"/>
      <c r="E45" s="129"/>
      <c r="F45" s="130"/>
      <c r="G45" s="129"/>
      <c r="H45" s="130"/>
      <c r="I45" s="129"/>
    </row>
    <row r="46" spans="1:9" ht="15.75" customHeight="1">
      <c r="A46" s="130"/>
      <c r="B46" s="130"/>
      <c r="C46" s="130"/>
      <c r="D46" s="130"/>
      <c r="E46" s="129"/>
      <c r="F46" s="130"/>
      <c r="G46" s="129"/>
      <c r="H46" s="128"/>
      <c r="I46" s="129"/>
    </row>
    <row r="47" spans="1:9" ht="15.75" customHeight="1">
      <c r="A47" s="130"/>
      <c r="B47" s="130"/>
      <c r="C47" s="130"/>
      <c r="D47" s="128"/>
      <c r="E47" s="129"/>
      <c r="F47" s="130"/>
      <c r="G47" s="129"/>
      <c r="H47" s="130"/>
      <c r="I47" s="129"/>
    </row>
    <row r="48" spans="1:9" ht="15.75" customHeight="1">
      <c r="A48" s="130"/>
      <c r="B48" s="130"/>
      <c r="C48" s="130"/>
      <c r="D48" s="130"/>
      <c r="E48" s="129"/>
      <c r="F48" s="128"/>
      <c r="G48" s="129"/>
      <c r="H48" s="130"/>
      <c r="I48" s="129"/>
    </row>
    <row r="49" spans="1:9" ht="15.75" customHeight="1">
      <c r="A49" s="127"/>
      <c r="B49" s="127"/>
      <c r="C49" s="127"/>
      <c r="D49" s="128"/>
      <c r="E49" s="129"/>
      <c r="F49" s="130"/>
      <c r="G49" s="129"/>
      <c r="H49" s="130"/>
      <c r="I49" s="129"/>
    </row>
    <row r="50" spans="1:9" ht="12.75" customHeight="1">
      <c r="A50" s="130"/>
      <c r="B50" s="130"/>
      <c r="C50" s="130"/>
      <c r="D50" s="130"/>
      <c r="E50" s="129"/>
      <c r="F50" s="130"/>
      <c r="G50" s="129"/>
      <c r="H50" s="130"/>
      <c r="I50" s="129"/>
    </row>
    <row r="51" spans="1:11" ht="17.25" customHeight="1">
      <c r="A51" s="130"/>
      <c r="B51" s="130"/>
      <c r="C51" s="130"/>
      <c r="D51" s="128"/>
      <c r="E51" s="129"/>
      <c r="F51" s="130"/>
      <c r="G51" s="129"/>
      <c r="H51" s="130"/>
      <c r="I51" s="129"/>
      <c r="J51" s="131"/>
      <c r="K51" s="119"/>
    </row>
    <row r="52" spans="1:11" ht="17.25" customHeight="1">
      <c r="A52" s="120"/>
      <c r="B52" s="132"/>
      <c r="C52" s="132"/>
      <c r="D52" s="132"/>
      <c r="E52" s="131"/>
      <c r="F52" s="133"/>
      <c r="G52" s="131"/>
      <c r="H52" s="132"/>
      <c r="I52" s="131"/>
      <c r="J52" s="131"/>
      <c r="K52" s="119"/>
    </row>
    <row r="53" spans="1:11" ht="17.25" customHeight="1">
      <c r="A53" s="120"/>
      <c r="B53" s="132"/>
      <c r="C53" s="132"/>
      <c r="D53" s="133"/>
      <c r="E53" s="131"/>
      <c r="F53" s="132"/>
      <c r="G53" s="131"/>
      <c r="H53" s="132"/>
      <c r="I53" s="131"/>
      <c r="J53" s="131"/>
      <c r="K53" s="119"/>
    </row>
    <row r="54" spans="1:11" ht="17.25" customHeight="1">
      <c r="A54" s="120"/>
      <c r="B54" s="132"/>
      <c r="C54" s="132"/>
      <c r="D54" s="132"/>
      <c r="E54" s="131"/>
      <c r="F54" s="132"/>
      <c r="G54" s="131"/>
      <c r="H54" s="133"/>
      <c r="I54" s="131"/>
      <c r="J54" s="131"/>
      <c r="K54" s="119"/>
    </row>
    <row r="55" spans="1:11" ht="17.25" customHeight="1">
      <c r="A55" s="120"/>
      <c r="B55" s="132"/>
      <c r="C55" s="132"/>
      <c r="D55" s="133"/>
      <c r="E55" s="131"/>
      <c r="F55" s="132"/>
      <c r="G55" s="131"/>
      <c r="H55" s="132"/>
      <c r="I55" s="131"/>
      <c r="J55" s="131"/>
      <c r="K55" s="119"/>
    </row>
    <row r="56" spans="1:11" ht="17.25" customHeight="1">
      <c r="A56" s="120"/>
      <c r="B56" s="132"/>
      <c r="C56" s="132"/>
      <c r="D56" s="132"/>
      <c r="E56" s="131"/>
      <c r="F56" s="133"/>
      <c r="G56" s="131"/>
      <c r="H56" s="132"/>
      <c r="I56" s="131"/>
      <c r="J56" s="131"/>
      <c r="K56" s="119"/>
    </row>
    <row r="57" spans="1:11" ht="17.25" customHeight="1">
      <c r="A57" s="120"/>
      <c r="B57" s="132"/>
      <c r="C57" s="132"/>
      <c r="D57" s="133"/>
      <c r="E57" s="131"/>
      <c r="F57" s="132"/>
      <c r="G57" s="131"/>
      <c r="H57" s="132"/>
      <c r="I57" s="131"/>
      <c r="J57" s="131"/>
      <c r="K57" s="119"/>
    </row>
    <row r="58" spans="1:11" ht="17.25" customHeight="1">
      <c r="A58" s="120"/>
      <c r="B58" s="132"/>
      <c r="C58" s="132"/>
      <c r="D58" s="132"/>
      <c r="E58" s="131"/>
      <c r="F58" s="132"/>
      <c r="G58" s="131"/>
      <c r="H58" s="132"/>
      <c r="I58" s="131"/>
      <c r="J58" s="131"/>
      <c r="K58" s="119"/>
    </row>
    <row r="59" spans="1:11" ht="17.25" customHeight="1">
      <c r="A59" s="120"/>
      <c r="B59" s="132"/>
      <c r="C59" s="132"/>
      <c r="D59" s="133"/>
      <c r="E59" s="131"/>
      <c r="F59" s="132"/>
      <c r="G59" s="131"/>
      <c r="H59" s="132"/>
      <c r="I59" s="131"/>
      <c r="J59" s="131"/>
      <c r="K59" s="119"/>
    </row>
    <row r="60" spans="1:11" ht="17.25" customHeight="1">
      <c r="A60" s="120"/>
      <c r="B60" s="132"/>
      <c r="C60" s="132"/>
      <c r="D60" s="132"/>
      <c r="E60" s="131"/>
      <c r="F60" s="133"/>
      <c r="G60" s="131"/>
      <c r="H60" s="132"/>
      <c r="I60" s="131"/>
      <c r="J60" s="131"/>
      <c r="K60" s="119"/>
    </row>
    <row r="61" spans="1:11" ht="17.25" customHeight="1">
      <c r="A61" s="120"/>
      <c r="B61" s="132"/>
      <c r="C61" s="132"/>
      <c r="D61" s="133"/>
      <c r="E61" s="131"/>
      <c r="F61" s="132"/>
      <c r="G61" s="131"/>
      <c r="H61" s="132"/>
      <c r="I61" s="131"/>
      <c r="J61" s="131"/>
      <c r="K61" s="119"/>
    </row>
    <row r="62" spans="1:11" ht="17.25" customHeight="1">
      <c r="A62" s="120"/>
      <c r="B62" s="132"/>
      <c r="C62" s="132"/>
      <c r="D62" s="132"/>
      <c r="E62" s="131"/>
      <c r="F62" s="132"/>
      <c r="G62" s="131"/>
      <c r="H62" s="133"/>
      <c r="I62" s="131"/>
      <c r="J62" s="131"/>
      <c r="K62" s="119"/>
    </row>
    <row r="63" spans="1:11" ht="17.25" customHeight="1">
      <c r="A63" s="122"/>
      <c r="B63" s="122"/>
      <c r="C63" s="122"/>
      <c r="D63" s="133"/>
      <c r="E63" s="131"/>
      <c r="F63" s="132"/>
      <c r="G63" s="131"/>
      <c r="H63" s="132"/>
      <c r="I63" s="131"/>
      <c r="J63" s="131"/>
      <c r="K63" s="119"/>
    </row>
    <row r="64" spans="1:11" ht="17.25" customHeight="1">
      <c r="A64" s="120"/>
      <c r="B64" s="132"/>
      <c r="C64" s="132"/>
      <c r="D64" s="132"/>
      <c r="E64" s="131"/>
      <c r="F64" s="133"/>
      <c r="G64" s="131"/>
      <c r="H64" s="132"/>
      <c r="I64" s="131"/>
      <c r="J64" s="131"/>
      <c r="K64" s="119"/>
    </row>
    <row r="65" spans="1:11" ht="17.25" customHeight="1">
      <c r="A65" s="120"/>
      <c r="B65" s="132"/>
      <c r="C65" s="132"/>
      <c r="D65" s="133"/>
      <c r="E65" s="131"/>
      <c r="F65" s="132"/>
      <c r="G65" s="131"/>
      <c r="H65" s="132"/>
      <c r="I65" s="131"/>
      <c r="J65" s="131"/>
      <c r="K65" s="119"/>
    </row>
    <row r="66" spans="1:11" ht="17.25" customHeight="1">
      <c r="A66" s="120"/>
      <c r="B66" s="132"/>
      <c r="C66" s="132"/>
      <c r="D66" s="132"/>
      <c r="E66" s="131"/>
      <c r="F66" s="132"/>
      <c r="G66" s="131"/>
      <c r="H66" s="132"/>
      <c r="I66" s="131"/>
      <c r="J66" s="131"/>
      <c r="K66" s="119"/>
    </row>
    <row r="67" spans="1:11" ht="17.25" customHeight="1">
      <c r="A67" s="120"/>
      <c r="B67" s="132"/>
      <c r="C67" s="132"/>
      <c r="D67" s="133"/>
      <c r="E67" s="131"/>
      <c r="F67" s="132"/>
      <c r="G67" s="131"/>
      <c r="H67" s="132"/>
      <c r="I67" s="131"/>
      <c r="J67" s="131"/>
      <c r="K67" s="119"/>
    </row>
    <row r="68" spans="1:11" ht="17.25" customHeight="1">
      <c r="A68" s="120"/>
      <c r="B68" s="132"/>
      <c r="C68" s="132"/>
      <c r="D68" s="132"/>
      <c r="E68" s="131"/>
      <c r="F68" s="133"/>
      <c r="G68" s="131"/>
      <c r="H68" s="132"/>
      <c r="I68" s="131"/>
      <c r="J68" s="131"/>
      <c r="K68" s="119"/>
    </row>
    <row r="69" spans="1:11" ht="17.25" customHeight="1">
      <c r="A69" s="120"/>
      <c r="B69" s="132"/>
      <c r="C69" s="132"/>
      <c r="D69" s="133"/>
      <c r="E69" s="131"/>
      <c r="F69" s="132"/>
      <c r="G69" s="131"/>
      <c r="H69" s="132"/>
      <c r="I69" s="131"/>
      <c r="J69" s="131"/>
      <c r="K69" s="119"/>
    </row>
    <row r="70" spans="1:11" ht="17.25" customHeight="1">
      <c r="A70" s="120"/>
      <c r="B70" s="132"/>
      <c r="C70" s="132"/>
      <c r="D70" s="132"/>
      <c r="E70" s="131"/>
      <c r="F70" s="132"/>
      <c r="G70" s="131"/>
      <c r="H70" s="133"/>
      <c r="I70" s="131"/>
      <c r="J70" s="131"/>
      <c r="K70" s="119"/>
    </row>
    <row r="71" spans="1:11" ht="17.25" customHeight="1">
      <c r="A71" s="120"/>
      <c r="B71" s="132"/>
      <c r="C71" s="132"/>
      <c r="D71" s="133"/>
      <c r="E71" s="131"/>
      <c r="F71" s="132"/>
      <c r="G71" s="131"/>
      <c r="H71" s="132"/>
      <c r="I71" s="131"/>
      <c r="J71" s="131"/>
      <c r="K71" s="119"/>
    </row>
    <row r="72" spans="1:11" ht="17.25" customHeight="1">
      <c r="A72" s="120"/>
      <c r="B72" s="132"/>
      <c r="C72" s="132"/>
      <c r="D72" s="132"/>
      <c r="E72" s="131"/>
      <c r="F72" s="133"/>
      <c r="G72" s="131"/>
      <c r="H72" s="132"/>
      <c r="I72" s="131"/>
      <c r="J72" s="131"/>
      <c r="K72" s="119"/>
    </row>
    <row r="73" spans="1:11" ht="17.25" customHeight="1">
      <c r="A73" s="120"/>
      <c r="B73" s="132"/>
      <c r="C73" s="132"/>
      <c r="D73" s="133"/>
      <c r="E73" s="131"/>
      <c r="F73" s="132"/>
      <c r="G73" s="131"/>
      <c r="H73" s="132"/>
      <c r="I73" s="131"/>
      <c r="J73" s="131"/>
      <c r="K73" s="119"/>
    </row>
    <row r="74" spans="1:11" ht="17.25" customHeight="1">
      <c r="A74" s="120"/>
      <c r="B74" s="132"/>
      <c r="C74" s="132"/>
      <c r="D74" s="132"/>
      <c r="E74" s="131"/>
      <c r="F74" s="132"/>
      <c r="G74" s="131"/>
      <c r="H74" s="132"/>
      <c r="I74" s="131"/>
      <c r="J74" s="131"/>
      <c r="K74" s="119"/>
    </row>
    <row r="75" spans="1:11" ht="17.25" customHeight="1">
      <c r="A75" s="120"/>
      <c r="B75" s="132"/>
      <c r="C75" s="132"/>
      <c r="D75" s="133"/>
      <c r="E75" s="131"/>
      <c r="F75" s="132"/>
      <c r="G75" s="131"/>
      <c r="H75" s="132"/>
      <c r="I75" s="131"/>
      <c r="J75" s="131"/>
      <c r="K75" s="119"/>
    </row>
    <row r="76" spans="1:11" ht="17.25" customHeight="1">
      <c r="A76" s="120"/>
      <c r="B76" s="132"/>
      <c r="C76" s="132"/>
      <c r="D76" s="132"/>
      <c r="E76" s="131"/>
      <c r="F76" s="133"/>
      <c r="G76" s="131"/>
      <c r="H76" s="132"/>
      <c r="I76" s="131"/>
      <c r="J76" s="131"/>
      <c r="K76" s="119"/>
    </row>
    <row r="77" spans="1:11" ht="17.25" customHeight="1">
      <c r="A77" s="122"/>
      <c r="B77" s="122"/>
      <c r="C77" s="122"/>
      <c r="D77" s="133"/>
      <c r="E77" s="131"/>
      <c r="F77" s="132"/>
      <c r="G77" s="131"/>
      <c r="H77" s="132"/>
      <c r="I77" s="131"/>
      <c r="J77" s="131"/>
      <c r="K77" s="119"/>
    </row>
    <row r="78" spans="1:11" ht="17.25" customHeight="1">
      <c r="A78" s="120"/>
      <c r="B78" s="132"/>
      <c r="C78" s="132"/>
      <c r="D78" s="132"/>
      <c r="E78" s="131"/>
      <c r="F78" s="132"/>
      <c r="G78" s="131"/>
      <c r="H78" s="133"/>
      <c r="I78" s="131"/>
      <c r="J78" s="131"/>
      <c r="K78" s="119"/>
    </row>
    <row r="79" spans="1:11" ht="17.25" customHeight="1">
      <c r="A79" s="120"/>
      <c r="B79" s="132"/>
      <c r="C79" s="132"/>
      <c r="D79" s="133"/>
      <c r="E79" s="131"/>
      <c r="F79" s="132"/>
      <c r="G79" s="131"/>
      <c r="H79" s="132"/>
      <c r="I79" s="131"/>
      <c r="J79" s="131"/>
      <c r="K79" s="119"/>
    </row>
    <row r="80" spans="1:11" ht="17.25" customHeight="1">
      <c r="A80" s="120"/>
      <c r="B80" s="132"/>
      <c r="C80" s="132"/>
      <c r="D80" s="132"/>
      <c r="E80" s="131"/>
      <c r="F80" s="133"/>
      <c r="G80" s="131"/>
      <c r="H80" s="132"/>
      <c r="I80" s="131"/>
      <c r="J80" s="131"/>
      <c r="K80" s="119"/>
    </row>
    <row r="81" spans="1:11" ht="17.25" customHeight="1">
      <c r="A81" s="120"/>
      <c r="B81" s="132"/>
      <c r="C81" s="132"/>
      <c r="D81" s="133"/>
      <c r="E81" s="131"/>
      <c r="F81" s="132"/>
      <c r="G81" s="131"/>
      <c r="H81" s="132"/>
      <c r="I81" s="131"/>
      <c r="J81" s="131"/>
      <c r="K81" s="119"/>
    </row>
    <row r="82" spans="1:11" ht="17.25" customHeight="1">
      <c r="A82" s="120"/>
      <c r="B82" s="132"/>
      <c r="C82" s="132"/>
      <c r="D82" s="132"/>
      <c r="E82" s="131"/>
      <c r="F82" s="132"/>
      <c r="G82" s="131"/>
      <c r="H82" s="132"/>
      <c r="I82" s="131"/>
      <c r="J82" s="131"/>
      <c r="K82" s="119"/>
    </row>
    <row r="83" spans="1:11" ht="16.5" customHeight="1">
      <c r="A83" s="120"/>
      <c r="B83" s="132"/>
      <c r="C83" s="132"/>
      <c r="D83" s="133"/>
      <c r="E83" s="131"/>
      <c r="F83" s="132"/>
      <c r="G83" s="131"/>
      <c r="H83" s="132"/>
      <c r="I83" s="131"/>
      <c r="J83" s="131"/>
      <c r="K83" s="119"/>
    </row>
    <row r="84" spans="1:11" ht="16.5" customHeight="1">
      <c r="A84" s="120"/>
      <c r="B84" s="132"/>
      <c r="C84" s="132"/>
      <c r="D84" s="132"/>
      <c r="E84" s="131"/>
      <c r="F84" s="133"/>
      <c r="G84" s="131"/>
      <c r="H84" s="132"/>
      <c r="I84" s="131"/>
      <c r="J84" s="131"/>
      <c r="K84" s="119"/>
    </row>
    <row r="85" spans="1:11" ht="16.5" customHeight="1">
      <c r="A85" s="120"/>
      <c r="B85" s="132"/>
      <c r="C85" s="132"/>
      <c r="D85" s="133"/>
      <c r="E85" s="131"/>
      <c r="F85" s="132"/>
      <c r="G85" s="131"/>
      <c r="H85" s="132"/>
      <c r="I85" s="131"/>
      <c r="J85" s="131"/>
      <c r="K85" s="119"/>
    </row>
    <row r="86" spans="1:11" ht="16.5" customHeight="1">
      <c r="A86" s="120"/>
      <c r="B86" s="132"/>
      <c r="C86" s="132"/>
      <c r="D86" s="132"/>
      <c r="E86" s="131"/>
      <c r="F86" s="132"/>
      <c r="G86" s="131"/>
      <c r="H86" s="133"/>
      <c r="I86" s="131"/>
      <c r="J86" s="131"/>
      <c r="K86" s="119"/>
    </row>
    <row r="87" spans="1:11" ht="16.5" customHeight="1">
      <c r="A87" s="120"/>
      <c r="B87" s="132"/>
      <c r="C87" s="132"/>
      <c r="D87" s="133"/>
      <c r="E87" s="131"/>
      <c r="F87" s="132"/>
      <c r="G87" s="131"/>
      <c r="H87" s="132"/>
      <c r="I87" s="131"/>
      <c r="J87" s="131"/>
      <c r="K87" s="119"/>
    </row>
    <row r="88" spans="1:11" ht="16.5" customHeight="1">
      <c r="A88" s="120"/>
      <c r="B88" s="132"/>
      <c r="C88" s="132"/>
      <c r="D88" s="132"/>
      <c r="E88" s="131"/>
      <c r="F88" s="133"/>
      <c r="G88" s="131"/>
      <c r="H88" s="132"/>
      <c r="I88" s="131"/>
      <c r="J88" s="131"/>
      <c r="K88" s="119"/>
    </row>
    <row r="89" spans="1:11" ht="16.5" customHeight="1">
      <c r="A89" s="120"/>
      <c r="B89" s="132"/>
      <c r="C89" s="132"/>
      <c r="D89" s="133"/>
      <c r="E89" s="131"/>
      <c r="F89" s="132"/>
      <c r="G89" s="131"/>
      <c r="H89" s="132"/>
      <c r="I89" s="131"/>
      <c r="J89" s="131"/>
      <c r="K89" s="119"/>
    </row>
    <row r="90" spans="1:11" ht="16.5" customHeight="1">
      <c r="A90" s="120"/>
      <c r="B90" s="132"/>
      <c r="C90" s="132"/>
      <c r="D90" s="132"/>
      <c r="E90" s="131"/>
      <c r="F90" s="132"/>
      <c r="G90" s="131"/>
      <c r="H90" s="132"/>
      <c r="I90" s="131"/>
      <c r="J90" s="131"/>
      <c r="K90" s="119"/>
    </row>
    <row r="91" spans="1:11" ht="16.5" customHeight="1">
      <c r="A91" s="122"/>
      <c r="B91" s="122"/>
      <c r="C91" s="122"/>
      <c r="D91" s="133"/>
      <c r="E91" s="131"/>
      <c r="F91" s="132"/>
      <c r="G91" s="131"/>
      <c r="H91" s="132"/>
      <c r="I91" s="131"/>
      <c r="J91" s="131"/>
      <c r="K91" s="119"/>
    </row>
    <row r="92" spans="1:11" ht="16.5" customHeight="1">
      <c r="A92" s="120"/>
      <c r="B92" s="132"/>
      <c r="C92" s="132"/>
      <c r="D92" s="132"/>
      <c r="E92" s="131"/>
      <c r="F92" s="133"/>
      <c r="G92" s="131"/>
      <c r="H92" s="132"/>
      <c r="I92" s="131"/>
      <c r="J92" s="131"/>
      <c r="K92" s="119"/>
    </row>
    <row r="93" spans="1:11" ht="16.5" customHeight="1">
      <c r="A93" s="120"/>
      <c r="B93" s="132"/>
      <c r="C93" s="132"/>
      <c r="D93" s="133"/>
      <c r="E93" s="131"/>
      <c r="F93" s="132"/>
      <c r="G93" s="131"/>
      <c r="H93" s="132"/>
      <c r="I93" s="131"/>
      <c r="J93" s="131"/>
      <c r="K93" s="119"/>
    </row>
    <row r="94" spans="1:11" ht="16.5" customHeight="1">
      <c r="A94" s="120"/>
      <c r="B94" s="132"/>
      <c r="C94" s="132"/>
      <c r="D94" s="132"/>
      <c r="E94" s="131"/>
      <c r="F94" s="132"/>
      <c r="G94" s="131"/>
      <c r="H94" s="133"/>
      <c r="I94" s="131"/>
      <c r="J94" s="131"/>
      <c r="K94" s="119"/>
    </row>
    <row r="95" spans="1:11" ht="16.5" customHeight="1">
      <c r="A95" s="120"/>
      <c r="B95" s="132"/>
      <c r="C95" s="132"/>
      <c r="D95" s="133"/>
      <c r="E95" s="131"/>
      <c r="F95" s="132"/>
      <c r="G95" s="131"/>
      <c r="H95" s="132"/>
      <c r="I95" s="131"/>
      <c r="J95" s="131"/>
      <c r="K95" s="119"/>
    </row>
    <row r="96" spans="1:11" ht="16.5" customHeight="1">
      <c r="A96" s="120"/>
      <c r="B96" s="132"/>
      <c r="C96" s="132"/>
      <c r="D96" s="132"/>
      <c r="E96" s="131"/>
      <c r="F96" s="133"/>
      <c r="G96" s="131"/>
      <c r="H96" s="132"/>
      <c r="I96" s="131"/>
      <c r="J96" s="131"/>
      <c r="K96" s="119"/>
    </row>
    <row r="97" spans="1:11" ht="16.5" customHeight="1">
      <c r="A97" s="120"/>
      <c r="B97" s="132"/>
      <c r="C97" s="132"/>
      <c r="D97" s="133"/>
      <c r="E97" s="131"/>
      <c r="F97" s="132"/>
      <c r="G97" s="131"/>
      <c r="H97" s="132"/>
      <c r="I97" s="131"/>
      <c r="J97" s="131"/>
      <c r="K97" s="119"/>
    </row>
    <row r="98" spans="1:11" ht="16.5" customHeight="1">
      <c r="A98" s="120"/>
      <c r="B98" s="132"/>
      <c r="C98" s="132"/>
      <c r="D98" s="132"/>
      <c r="E98" s="131"/>
      <c r="F98" s="132"/>
      <c r="G98" s="131"/>
      <c r="H98" s="132"/>
      <c r="I98" s="131"/>
      <c r="J98" s="131"/>
      <c r="K98" s="119"/>
    </row>
    <row r="99" spans="1:11" ht="16.5" customHeight="1">
      <c r="A99" s="120"/>
      <c r="B99" s="132"/>
      <c r="C99" s="132"/>
      <c r="D99" s="133"/>
      <c r="E99" s="131"/>
      <c r="F99" s="132"/>
      <c r="G99" s="131"/>
      <c r="H99" s="132"/>
      <c r="I99" s="131"/>
      <c r="J99" s="131"/>
      <c r="K99" s="119"/>
    </row>
    <row r="100" spans="1:11" ht="16.5" customHeight="1">
      <c r="A100" s="120"/>
      <c r="B100" s="132"/>
      <c r="C100" s="132"/>
      <c r="D100" s="132"/>
      <c r="E100" s="131"/>
      <c r="F100" s="133"/>
      <c r="G100" s="131"/>
      <c r="H100" s="132"/>
      <c r="I100" s="131"/>
      <c r="J100" s="131"/>
      <c r="K100" s="119"/>
    </row>
    <row r="101" spans="1:11" ht="16.5" customHeight="1">
      <c r="A101" s="120"/>
      <c r="B101" s="132"/>
      <c r="C101" s="132"/>
      <c r="D101" s="133"/>
      <c r="E101" s="131"/>
      <c r="F101" s="132"/>
      <c r="G101" s="131"/>
      <c r="H101" s="132"/>
      <c r="I101" s="131"/>
      <c r="J101" s="131"/>
      <c r="K101" s="119"/>
    </row>
    <row r="102" spans="1:11" ht="16.5" customHeight="1">
      <c r="A102" s="120"/>
      <c r="B102" s="132"/>
      <c r="C102" s="132"/>
      <c r="D102" s="132"/>
      <c r="E102" s="131"/>
      <c r="F102" s="132"/>
      <c r="G102" s="131"/>
      <c r="H102" s="133"/>
      <c r="I102" s="131"/>
      <c r="J102" s="131"/>
      <c r="K102" s="119"/>
    </row>
    <row r="103" spans="1:11" ht="16.5" customHeight="1">
      <c r="A103" s="120"/>
      <c r="B103" s="132"/>
      <c r="C103" s="132"/>
      <c r="D103" s="133"/>
      <c r="E103" s="131"/>
      <c r="F103" s="132"/>
      <c r="G103" s="131"/>
      <c r="H103" s="132"/>
      <c r="I103" s="131"/>
      <c r="J103" s="131"/>
      <c r="K103" s="119"/>
    </row>
    <row r="104" spans="1:11" ht="16.5" customHeight="1">
      <c r="A104" s="120"/>
      <c r="B104" s="132"/>
      <c r="C104" s="132"/>
      <c r="D104" s="132"/>
      <c r="E104" s="131"/>
      <c r="F104" s="133"/>
      <c r="G104" s="131"/>
      <c r="H104" s="132"/>
      <c r="I104" s="131"/>
      <c r="J104" s="131"/>
      <c r="K104" s="119"/>
    </row>
    <row r="105" spans="1:11" ht="16.5" customHeight="1">
      <c r="A105" s="122"/>
      <c r="B105" s="122"/>
      <c r="C105" s="122"/>
      <c r="D105" s="133"/>
      <c r="E105" s="131"/>
      <c r="F105" s="132"/>
      <c r="G105" s="131"/>
      <c r="H105" s="132"/>
      <c r="I105" s="131"/>
      <c r="J105" s="131"/>
      <c r="K105" s="119"/>
    </row>
    <row r="106" spans="1:11" ht="16.5" customHeight="1">
      <c r="A106" s="120"/>
      <c r="B106" s="132"/>
      <c r="C106" s="132"/>
      <c r="D106" s="132"/>
      <c r="E106" s="131"/>
      <c r="F106" s="132"/>
      <c r="G106" s="131"/>
      <c r="H106" s="132"/>
      <c r="I106" s="131"/>
      <c r="J106" s="131"/>
      <c r="K106" s="119"/>
    </row>
    <row r="107" spans="1:11" ht="16.5" customHeight="1">
      <c r="A107" s="120"/>
      <c r="B107" s="132"/>
      <c r="C107" s="132"/>
      <c r="D107" s="133"/>
      <c r="E107" s="131"/>
      <c r="F107" s="132"/>
      <c r="G107" s="131"/>
      <c r="H107" s="132"/>
      <c r="I107" s="131"/>
      <c r="J107" s="131"/>
      <c r="K107" s="119"/>
    </row>
    <row r="108" spans="1:11" ht="16.5" customHeight="1">
      <c r="A108" s="120"/>
      <c r="B108" s="132"/>
      <c r="C108" s="132"/>
      <c r="D108" s="132"/>
      <c r="E108" s="131"/>
      <c r="F108" s="133"/>
      <c r="G108" s="131"/>
      <c r="H108" s="132"/>
      <c r="I108" s="131"/>
      <c r="J108" s="131"/>
      <c r="K108" s="119"/>
    </row>
    <row r="109" spans="1:11" ht="16.5" customHeight="1">
      <c r="A109" s="120"/>
      <c r="B109" s="132"/>
      <c r="C109" s="132"/>
      <c r="D109" s="133"/>
      <c r="E109" s="131"/>
      <c r="F109" s="132"/>
      <c r="G109" s="131"/>
      <c r="H109" s="132"/>
      <c r="I109" s="131"/>
      <c r="J109" s="131"/>
      <c r="K109" s="119"/>
    </row>
    <row r="110" spans="1:11" ht="16.5" customHeight="1">
      <c r="A110" s="120"/>
      <c r="B110" s="132"/>
      <c r="C110" s="132"/>
      <c r="D110" s="132"/>
      <c r="E110" s="131"/>
      <c r="F110" s="132"/>
      <c r="G110" s="131"/>
      <c r="H110" s="133"/>
      <c r="I110" s="131"/>
      <c r="J110" s="131"/>
      <c r="K110" s="119"/>
    </row>
    <row r="111" spans="1:11" ht="16.5" customHeight="1">
      <c r="A111" s="120"/>
      <c r="B111" s="132"/>
      <c r="C111" s="132"/>
      <c r="D111" s="133"/>
      <c r="E111" s="131"/>
      <c r="F111" s="132"/>
      <c r="G111" s="131"/>
      <c r="H111" s="132"/>
      <c r="I111" s="131"/>
      <c r="J111" s="131"/>
      <c r="K111" s="119"/>
    </row>
    <row r="112" spans="1:11" ht="16.5" customHeight="1">
      <c r="A112" s="120"/>
      <c r="B112" s="132"/>
      <c r="C112" s="132"/>
      <c r="D112" s="132"/>
      <c r="E112" s="131"/>
      <c r="F112" s="133"/>
      <c r="G112" s="131"/>
      <c r="H112" s="132"/>
      <c r="I112" s="131"/>
      <c r="J112" s="131"/>
      <c r="K112" s="119"/>
    </row>
    <row r="113" spans="1:11" ht="16.5" customHeight="1">
      <c r="A113" s="120"/>
      <c r="B113" s="132"/>
      <c r="C113" s="132"/>
      <c r="D113" s="133"/>
      <c r="E113" s="131"/>
      <c r="F113" s="132"/>
      <c r="G113" s="131"/>
      <c r="H113" s="132"/>
      <c r="I113" s="131"/>
      <c r="J113" s="131"/>
      <c r="K113" s="119"/>
    </row>
    <row r="114" spans="1:11" ht="12.75">
      <c r="A114" s="119"/>
      <c r="B114" s="131"/>
      <c r="C114" s="131"/>
      <c r="D114" s="131"/>
      <c r="E114" s="131"/>
      <c r="F114" s="131"/>
      <c r="G114" s="131"/>
      <c r="H114" s="131"/>
      <c r="I114" s="131"/>
      <c r="J114" s="131"/>
      <c r="K114" s="119"/>
    </row>
    <row r="115" spans="1:11" ht="12.75">
      <c r="A115" s="119"/>
      <c r="B115" s="131"/>
      <c r="C115" s="131"/>
      <c r="D115" s="131"/>
      <c r="E115" s="131"/>
      <c r="F115" s="131"/>
      <c r="G115" s="131"/>
      <c r="H115" s="131"/>
      <c r="I115" s="131"/>
      <c r="J115" s="131"/>
      <c r="K115" s="119"/>
    </row>
    <row r="116" spans="1:11" ht="12.75">
      <c r="A116" s="119"/>
      <c r="B116" s="131"/>
      <c r="C116" s="131"/>
      <c r="D116" s="131"/>
      <c r="E116" s="131"/>
      <c r="F116" s="131"/>
      <c r="G116" s="131"/>
      <c r="H116" s="131"/>
      <c r="I116" s="131"/>
      <c r="J116" s="131"/>
      <c r="K116" s="119"/>
    </row>
    <row r="117" spans="1:11" ht="12.75">
      <c r="A117" s="119"/>
      <c r="B117" s="131"/>
      <c r="C117" s="131"/>
      <c r="D117" s="131"/>
      <c r="E117" s="131"/>
      <c r="F117" s="131"/>
      <c r="G117" s="131"/>
      <c r="H117" s="131"/>
      <c r="I117" s="131"/>
      <c r="J117" s="131"/>
      <c r="K117" s="119"/>
    </row>
  </sheetData>
  <sheetProtection selectLockedCells="1"/>
  <mergeCells count="10">
    <mergeCell ref="E22:E23"/>
    <mergeCell ref="G25:G26"/>
    <mergeCell ref="E28:E29"/>
    <mergeCell ref="I20:I21"/>
    <mergeCell ref="E17:E18"/>
    <mergeCell ref="A1:K1"/>
    <mergeCell ref="A2:K2"/>
    <mergeCell ref="A3:K3"/>
    <mergeCell ref="G14:G15"/>
    <mergeCell ref="E11:E12"/>
  </mergeCells>
  <printOptions/>
  <pageMargins left="0.21" right="0.1968503937007874" top="0.3937007874015748" bottom="0" header="0" footer="0"/>
  <pageSetup horizontalDpi="180" verticalDpi="180" orientation="landscape" paperSize="9" r:id="rId1"/>
  <rowBreaks count="1" manualBreakCount="1">
    <brk id="5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Z25"/>
  <sheetViews>
    <sheetView workbookViewId="0" topLeftCell="A7">
      <selection activeCell="AB18" sqref="AB18"/>
    </sheetView>
  </sheetViews>
  <sheetFormatPr defaultColWidth="11.421875" defaultRowHeight="12.75"/>
  <cols>
    <col min="1" max="1" width="2.28125" style="487" bestFit="1" customWidth="1"/>
    <col min="2" max="2" width="6.7109375" style="430" hidden="1" customWidth="1"/>
    <col min="3" max="3" width="6.8515625" style="430" hidden="1" customWidth="1"/>
    <col min="4" max="4" width="34.7109375" style="430" bestFit="1" customWidth="1"/>
    <col min="5" max="5" width="3.8515625" style="430" customWidth="1"/>
    <col min="6" max="6" width="31.8515625" style="430" customWidth="1"/>
    <col min="7" max="7" width="4.00390625" style="430" customWidth="1"/>
    <col min="8" max="8" width="30.7109375" style="430" customWidth="1"/>
    <col min="9" max="9" width="4.00390625" style="430" customWidth="1"/>
    <col min="10" max="10" width="34.00390625" style="430" customWidth="1"/>
    <col min="11" max="11" width="11.421875" style="430" customWidth="1"/>
    <col min="12" max="12" width="8.00390625" style="430" hidden="1" customWidth="1"/>
    <col min="13" max="13" width="39.421875" style="430" hidden="1" customWidth="1"/>
    <col min="14" max="14" width="8.8515625" style="431" hidden="1" customWidth="1"/>
    <col min="15" max="15" width="38.28125" style="431" hidden="1" customWidth="1"/>
    <col min="16" max="21" width="0" style="430" hidden="1" customWidth="1"/>
    <col min="22" max="25" width="11.421875" style="430" hidden="1" customWidth="1"/>
    <col min="26" max="26" width="23.28125" style="430" hidden="1" customWidth="1"/>
    <col min="27" max="16384" width="11.421875" style="430" customWidth="1"/>
  </cols>
  <sheetData>
    <row r="1" spans="1:10" ht="27" customHeight="1">
      <c r="A1" s="704" t="str">
        <f>'[16]Teilnehmer'!A3</f>
        <v>52. Westdeutsche Senioren - Einzelmeisterschaft 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10" ht="27" customHeight="1">
      <c r="A2" s="704" t="str">
        <f>'[16]Teilnehmer'!A4</f>
        <v>04. + 05. Dezember  2021  in Hamm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ht="27" customHeight="1">
      <c r="A3" s="704" t="str">
        <f>'[16]Teilnehmer'!A6</f>
        <v>Seniorinnen 60 - Doppel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5" s="382" customFormat="1" ht="15" customHeight="1">
      <c r="A4" s="479"/>
      <c r="B4" s="381"/>
      <c r="C4" s="381"/>
      <c r="D4" s="381"/>
      <c r="E4" s="381"/>
      <c r="F4" s="381"/>
      <c r="G4" s="381"/>
      <c r="H4" s="381"/>
      <c r="I4" s="381"/>
      <c r="J4" s="381"/>
      <c r="N4" s="383"/>
      <c r="O4" s="383"/>
    </row>
    <row r="5" spans="1:15" s="382" customFormat="1" ht="15" customHeight="1">
      <c r="A5" s="480"/>
      <c r="B5" s="384"/>
      <c r="D5" s="385">
        <f>'[16]Doppel_Zeit'!D7</f>
        <v>44534</v>
      </c>
      <c r="E5" s="386"/>
      <c r="F5" s="385">
        <f>'[16]Doppel_Zeit'!H7</f>
        <v>44534</v>
      </c>
      <c r="G5" s="386"/>
      <c r="H5" s="385">
        <f>'[16]Doppel_Zeit'!L7</f>
        <v>44534</v>
      </c>
      <c r="N5" s="383"/>
      <c r="O5" s="383"/>
    </row>
    <row r="6" spans="1:15" s="382" customFormat="1" ht="15" customHeight="1">
      <c r="A6" s="480"/>
      <c r="B6" s="387" t="s">
        <v>25</v>
      </c>
      <c r="C6" s="387" t="s">
        <v>26</v>
      </c>
      <c r="D6" s="387" t="s">
        <v>19</v>
      </c>
      <c r="E6" s="387" t="s">
        <v>18</v>
      </c>
      <c r="F6" s="387" t="s">
        <v>20</v>
      </c>
      <c r="G6" s="387" t="s">
        <v>18</v>
      </c>
      <c r="H6" s="387" t="s">
        <v>21</v>
      </c>
      <c r="I6" s="387" t="s">
        <v>18</v>
      </c>
      <c r="J6" s="387" t="s">
        <v>49</v>
      </c>
      <c r="N6" s="383"/>
      <c r="O6" s="383"/>
    </row>
    <row r="7" spans="1:26" s="388" customFormat="1" ht="22.5" customHeight="1">
      <c r="A7" s="481"/>
      <c r="B7" s="389"/>
      <c r="C7" s="389"/>
      <c r="D7" s="389"/>
      <c r="E7" s="389"/>
      <c r="F7" s="389"/>
      <c r="G7" s="389"/>
      <c r="H7" s="389"/>
      <c r="M7" s="25"/>
      <c r="N7" s="25"/>
      <c r="O7" s="25"/>
      <c r="P7" s="25"/>
      <c r="Q7" s="25"/>
      <c r="R7" s="390"/>
      <c r="S7" s="25"/>
      <c r="T7" s="390"/>
      <c r="U7" s="26"/>
      <c r="V7" s="67"/>
      <c r="W7" s="26"/>
      <c r="X7" s="67"/>
      <c r="Y7" s="67"/>
      <c r="Z7" s="69"/>
    </row>
    <row r="8" spans="1:25" s="396" customFormat="1" ht="22.5" customHeight="1">
      <c r="A8" s="404"/>
      <c r="B8" s="391"/>
      <c r="C8" s="392"/>
      <c r="D8" s="393"/>
      <c r="E8" s="391"/>
      <c r="F8" s="393"/>
      <c r="G8" s="391"/>
      <c r="H8" s="393"/>
      <c r="I8" s="394" t="s">
        <v>22</v>
      </c>
      <c r="J8" s="482" t="str">
        <f>J16</f>
        <v> </v>
      </c>
      <c r="L8" s="397"/>
      <c r="M8" s="398" t="s">
        <v>78</v>
      </c>
      <c r="N8" s="399" t="s">
        <v>32</v>
      </c>
      <c r="O8" s="399" t="s">
        <v>33</v>
      </c>
      <c r="P8" s="400" t="s">
        <v>34</v>
      </c>
      <c r="Q8" s="400" t="s">
        <v>35</v>
      </c>
      <c r="R8" s="401" t="s">
        <v>36</v>
      </c>
      <c r="S8" s="400" t="s">
        <v>37</v>
      </c>
      <c r="T8" s="402"/>
      <c r="Y8" s="402"/>
    </row>
    <row r="9" spans="1:26" s="396" customFormat="1" ht="22.5" customHeight="1">
      <c r="A9" s="403">
        <v>1</v>
      </c>
      <c r="B9" s="404">
        <v>34</v>
      </c>
      <c r="C9" s="405">
        <v>35</v>
      </c>
      <c r="D9" s="422" t="str">
        <f>IF(OR(B9="",ISNA(VLOOKUP(B9,Teilnehmer,1,FALSE))),"Startnummer nicht vergeben",CONCATENATE(VLOOKUP(B9,Teilnehmer,2,FALSE),"  ",VLOOKUP(B9,Teilnehmer,3,FALSE),"  ",VLOOKUP(B9,Teilnehmer,5,FALSE),"  /  ",VLOOKUP(C9,Teilnehmer,2,FALSE),"  ",VLOOKUP(C9,Teilnehmer,3,FALSE),"  ",VLOOKUP(C9,Teilnehmer,5,FALSE)))</f>
        <v>124   Antonyan  Ar  /  125   Dasberg  Mü</v>
      </c>
      <c r="E9" s="423">
        <f>'[16]Paarungen-Doppel'!P5</f>
      </c>
      <c r="F9" s="393"/>
      <c r="G9" s="391"/>
      <c r="H9" s="393"/>
      <c r="I9" s="394" t="s">
        <v>23</v>
      </c>
      <c r="J9" s="483" t="str">
        <f>IF(I12&lt;I20,H12,H20)</f>
        <v> </v>
      </c>
      <c r="L9" s="397" t="s">
        <v>22</v>
      </c>
      <c r="M9" s="398" t="str">
        <f>J8</f>
        <v> </v>
      </c>
      <c r="N9" s="114" t="e">
        <f aca="true" t="shared" si="0" ref="N9:N16">MID(M9,3,FIND(" ",M9,3)-3)</f>
        <v>#VALUE!</v>
      </c>
      <c r="O9" s="114" t="e">
        <f aca="true" t="shared" si="1" ref="O9:O16">MID(M9,LEN(N9)+3,999)</f>
        <v>#VALUE!</v>
      </c>
      <c r="P9" s="114" t="e">
        <f aca="true" t="shared" si="2" ref="P9:P16">LEFT(O9,FIND(" ",O9,3)-1)</f>
        <v>#VALUE!</v>
      </c>
      <c r="Q9" s="114" t="e">
        <f aca="true" t="shared" si="3" ref="Q9:Q16">MID(O9,LEN(P9)+2,999)</f>
        <v>#VALUE!</v>
      </c>
      <c r="R9" s="409" t="e">
        <f aca="true" t="shared" si="4" ref="R9:R16">LEFT(Q9,FIND(" ",Q9,3)-1)</f>
        <v>#VALUE!</v>
      </c>
      <c r="S9" s="114" t="e">
        <f aca="true" t="shared" si="5" ref="S9:S16">MID(Q9,LEN(R9)+3,999)</f>
        <v>#VALUE!</v>
      </c>
      <c r="T9" s="409" t="e">
        <f aca="true" t="shared" si="6" ref="T9:T16">LEFT(S9,FIND(" ",S9,3)-1)</f>
        <v>#VALUE!</v>
      </c>
      <c r="U9" s="410" t="e">
        <f aca="true" t="shared" si="7" ref="U9:U16">MID(S9,LEN(T9)+3,999)</f>
        <v>#VALUE!</v>
      </c>
      <c r="V9" s="411" t="e">
        <f aca="true" t="shared" si="8" ref="V9:V16">LEFT(U9,FIND(" ",U9,3)-1)</f>
        <v>#VALUE!</v>
      </c>
      <c r="W9" s="410" t="e">
        <f aca="true" t="shared" si="9" ref="W9:W16">MID(U9,LEN(V9)+2,999)</f>
        <v>#VALUE!</v>
      </c>
      <c r="X9" s="411" t="e">
        <f aca="true" t="shared" si="10" ref="X9:X16">LEFT(W9,FIND(" ",W9,3)-1)</f>
        <v>#VALUE!</v>
      </c>
      <c r="Y9" s="411" t="e">
        <f aca="true" t="shared" si="11" ref="Y9:Y16">MID(W9,LEN(X9)+3,999)</f>
        <v>#VALUE!</v>
      </c>
      <c r="Z9" s="412" t="e">
        <f aca="true" t="shared" si="12" ref="Z9:Z16">CONCATENATE(R9," ",T9," / ",Y9,)</f>
        <v>#VALUE!</v>
      </c>
    </row>
    <row r="10" spans="1:26" s="396" customFormat="1" ht="22.5" customHeight="1">
      <c r="A10" s="404"/>
      <c r="B10" s="391"/>
      <c r="C10" s="392"/>
      <c r="D10" s="413" t="str">
        <f>CONCATENATE('[16]Paarungen-Doppel'!B5,"   ",'[16]Paarungen-Doppel'!C5,"   ",'[16]Paarungen-Doppel'!D5,"   ",'[16]Paarungen-Doppel'!E5,"   ",)</f>
        <v>Halle2   Tisch     24   16:30h   </v>
      </c>
      <c r="E10" s="420"/>
      <c r="F10" s="484" t="str">
        <f>IF(E9=E11," ",(IF(E9&lt;E11,D11,D9)))</f>
        <v> </v>
      </c>
      <c r="G10" s="416">
        <f>'[16]Paarungen-Doppel'!P9</f>
      </c>
      <c r="H10" s="393"/>
      <c r="I10" s="394" t="s">
        <v>24</v>
      </c>
      <c r="J10" s="483" t="str">
        <f>IF(G10&lt;G14,F10,F14)</f>
        <v> </v>
      </c>
      <c r="L10" s="397" t="s">
        <v>23</v>
      </c>
      <c r="M10" s="398" t="str">
        <f>J9</f>
        <v> </v>
      </c>
      <c r="N10" s="114" t="e">
        <f t="shared" si="0"/>
        <v>#VALUE!</v>
      </c>
      <c r="O10" s="114" t="e">
        <f t="shared" si="1"/>
        <v>#VALUE!</v>
      </c>
      <c r="P10" s="114" t="e">
        <f t="shared" si="2"/>
        <v>#VALUE!</v>
      </c>
      <c r="Q10" s="114" t="e">
        <f t="shared" si="3"/>
        <v>#VALUE!</v>
      </c>
      <c r="R10" s="409" t="e">
        <f t="shared" si="4"/>
        <v>#VALUE!</v>
      </c>
      <c r="S10" s="114" t="e">
        <f t="shared" si="5"/>
        <v>#VALUE!</v>
      </c>
      <c r="T10" s="409" t="e">
        <f t="shared" si="6"/>
        <v>#VALUE!</v>
      </c>
      <c r="U10" s="410" t="e">
        <f t="shared" si="7"/>
        <v>#VALUE!</v>
      </c>
      <c r="V10" s="411" t="e">
        <f t="shared" si="8"/>
        <v>#VALUE!</v>
      </c>
      <c r="W10" s="410" t="e">
        <f t="shared" si="9"/>
        <v>#VALUE!</v>
      </c>
      <c r="X10" s="411" t="e">
        <f t="shared" si="10"/>
        <v>#VALUE!</v>
      </c>
      <c r="Y10" s="411" t="e">
        <f t="shared" si="11"/>
        <v>#VALUE!</v>
      </c>
      <c r="Z10" s="412" t="e">
        <f t="shared" si="12"/>
        <v>#VALUE!</v>
      </c>
    </row>
    <row r="11" spans="1:26" s="396" customFormat="1" ht="22.5" customHeight="1">
      <c r="A11" s="404">
        <v>2</v>
      </c>
      <c r="B11" s="391">
        <v>33</v>
      </c>
      <c r="C11" s="392">
        <v>33</v>
      </c>
      <c r="D11" s="417" t="str">
        <f>IF(OR(B11="",ISNA(VLOOKUP(B11,Teilnehmer,1,FALSE))),"Startnummer nicht vergeben",CONCATENATE(VLOOKUP(B11,Teilnehmer,2,FALSE),"  ",VLOOKUP(B11,Teilnehmer,3,FALSE),"  ",VLOOKUP(B11,Teilnehmer,5,FALSE),"  /  ",VLOOKUP(C11,Teilnehmer,2,FALSE),"  ",VLOOKUP(C11,Teilnehmer,3,FALSE),"  ",VLOOKUP(C11,Teilnehmer,5,FALSE)))</f>
        <v>---      /  ---    </v>
      </c>
      <c r="E11" s="426">
        <f>'[16]Paarungen-Doppel'!Q5</f>
      </c>
      <c r="F11" s="393" t="str">
        <f>CONCATENATE('[16]Paarungen-Doppel'!Y5,"   ",'[16]Paarungen-Doppel'!Z5,"   ",'[16]Paarungen-Doppel'!AA5,"   ",'[16]Paarungen-Doppel'!AB5,"   ",'[16]Paarungen-Doppel'!AC5,)</f>
        <v>            </v>
      </c>
      <c r="G11" s="420"/>
      <c r="H11" s="393"/>
      <c r="I11" s="394" t="s">
        <v>24</v>
      </c>
      <c r="J11" s="483" t="str">
        <f>IF(G18&lt;G22,F18,F22)</f>
        <v> </v>
      </c>
      <c r="L11" s="397" t="s">
        <v>24</v>
      </c>
      <c r="M11" s="398" t="str">
        <f>J10</f>
        <v> </v>
      </c>
      <c r="N11" s="114" t="e">
        <f t="shared" si="0"/>
        <v>#VALUE!</v>
      </c>
      <c r="O11" s="114" t="e">
        <f t="shared" si="1"/>
        <v>#VALUE!</v>
      </c>
      <c r="P11" s="114" t="e">
        <f t="shared" si="2"/>
        <v>#VALUE!</v>
      </c>
      <c r="Q11" s="114" t="e">
        <f t="shared" si="3"/>
        <v>#VALUE!</v>
      </c>
      <c r="R11" s="409" t="e">
        <f t="shared" si="4"/>
        <v>#VALUE!</v>
      </c>
      <c r="S11" s="114" t="e">
        <f t="shared" si="5"/>
        <v>#VALUE!</v>
      </c>
      <c r="T11" s="409" t="e">
        <f t="shared" si="6"/>
        <v>#VALUE!</v>
      </c>
      <c r="U11" s="410" t="e">
        <f t="shared" si="7"/>
        <v>#VALUE!</v>
      </c>
      <c r="V11" s="411" t="e">
        <f t="shared" si="8"/>
        <v>#VALUE!</v>
      </c>
      <c r="W11" s="410" t="e">
        <f t="shared" si="9"/>
        <v>#VALUE!</v>
      </c>
      <c r="X11" s="411" t="e">
        <f t="shared" si="10"/>
        <v>#VALUE!</v>
      </c>
      <c r="Y11" s="411" t="e">
        <f t="shared" si="11"/>
        <v>#VALUE!</v>
      </c>
      <c r="Z11" s="412" t="e">
        <f t="shared" si="12"/>
        <v>#VALUE!</v>
      </c>
    </row>
    <row r="12" spans="1:26" s="396" customFormat="1" ht="22.5" customHeight="1">
      <c r="A12" s="404"/>
      <c r="B12" s="391"/>
      <c r="C12" s="392"/>
      <c r="D12" s="393"/>
      <c r="E12" s="391"/>
      <c r="F12" s="703" t="str">
        <f>CONCATENATE('[16]Paarungen-Doppel'!B9,"   ",'[16]Paarungen-Doppel'!C9,"   ",'[16]Paarungen-Doppel'!D9,"   ",'[16]Paarungen-Doppel'!E9,"   ",)</f>
        <v>Halle 2   Tisch     25   17:20h   </v>
      </c>
      <c r="G12" s="420"/>
      <c r="H12" s="421" t="str">
        <f>IF(G10=G14," ",(IF(G10&lt;G14,F14,F10)))</f>
        <v> </v>
      </c>
      <c r="I12" s="416">
        <f>'[16]Paarungen-Doppel'!P11</f>
      </c>
      <c r="J12" s="393"/>
      <c r="L12" s="397" t="s">
        <v>24</v>
      </c>
      <c r="M12" s="398" t="str">
        <f>J11</f>
        <v> </v>
      </c>
      <c r="N12" s="114" t="e">
        <f t="shared" si="0"/>
        <v>#VALUE!</v>
      </c>
      <c r="O12" s="114" t="e">
        <f t="shared" si="1"/>
        <v>#VALUE!</v>
      </c>
      <c r="P12" s="114" t="e">
        <f t="shared" si="2"/>
        <v>#VALUE!</v>
      </c>
      <c r="Q12" s="114" t="e">
        <f t="shared" si="3"/>
        <v>#VALUE!</v>
      </c>
      <c r="R12" s="409" t="e">
        <f t="shared" si="4"/>
        <v>#VALUE!</v>
      </c>
      <c r="S12" s="114" t="e">
        <f t="shared" si="5"/>
        <v>#VALUE!</v>
      </c>
      <c r="T12" s="409" t="e">
        <f t="shared" si="6"/>
        <v>#VALUE!</v>
      </c>
      <c r="U12" s="410" t="e">
        <f t="shared" si="7"/>
        <v>#VALUE!</v>
      </c>
      <c r="V12" s="411" t="e">
        <f t="shared" si="8"/>
        <v>#VALUE!</v>
      </c>
      <c r="W12" s="410" t="e">
        <f t="shared" si="9"/>
        <v>#VALUE!</v>
      </c>
      <c r="X12" s="411" t="e">
        <f t="shared" si="10"/>
        <v>#VALUE!</v>
      </c>
      <c r="Y12" s="411" t="e">
        <f t="shared" si="11"/>
        <v>#VALUE!</v>
      </c>
      <c r="Z12" s="412" t="e">
        <f t="shared" si="12"/>
        <v>#VALUE!</v>
      </c>
    </row>
    <row r="13" spans="1:26" s="396" customFormat="1" ht="22.5" customHeight="1">
      <c r="A13" s="404">
        <v>3</v>
      </c>
      <c r="B13" s="391">
        <v>33</v>
      </c>
      <c r="C13" s="392">
        <v>33</v>
      </c>
      <c r="D13" s="422" t="str">
        <f>IF(OR(B13="",ISNA(VLOOKUP(B13,Teilnehmer,1,FALSE))),"Startnummer nicht vergeben",CONCATENATE(VLOOKUP(B13,Teilnehmer,2,FALSE),"  ",VLOOKUP(B13,Teilnehmer,3,FALSE),"  ",VLOOKUP(B13,Teilnehmer,5,FALSE),"  /  ",VLOOKUP(C13,Teilnehmer,2,FALSE),"  ",VLOOKUP(C13,Teilnehmer,3,FALSE),"  ",VLOOKUP(C13,Teilnehmer,5,FALSE)))</f>
        <v>---      /  ---    </v>
      </c>
      <c r="E13" s="423">
        <f>'[16]Paarungen-Doppel'!P6</f>
      </c>
      <c r="F13" s="703"/>
      <c r="G13" s="420"/>
      <c r="H13" s="393" t="str">
        <f>CONCATENATE('[16]Paarungen-Doppel'!Y9,"   ",'[16]Paarungen-Doppel'!Z9,"   ",'[16]Paarungen-Doppel'!AA9,"   ",'[16]Paarungen-Doppel'!AB9,"   ",'[16]Paarungen-Doppel'!AC9,)</f>
        <v>            </v>
      </c>
      <c r="I13" s="420"/>
      <c r="J13" s="393"/>
      <c r="L13" s="397" t="s">
        <v>27</v>
      </c>
      <c r="M13" s="398" t="str">
        <f>IF(E9&lt;E11,D9,D11)</f>
        <v>---      /  ---    </v>
      </c>
      <c r="N13" s="114" t="str">
        <f t="shared" si="0"/>
        <v>-</v>
      </c>
      <c r="O13" s="114" t="str">
        <f t="shared" si="1"/>
        <v>      /  ---    </v>
      </c>
      <c r="P13" s="114" t="str">
        <f t="shared" si="2"/>
        <v>  </v>
      </c>
      <c r="Q13" s="114" t="str">
        <f t="shared" si="3"/>
        <v>   /  ---    </v>
      </c>
      <c r="R13" s="409" t="str">
        <f t="shared" si="4"/>
        <v>  </v>
      </c>
      <c r="S13" s="114" t="str">
        <f t="shared" si="5"/>
        <v>  ---    </v>
      </c>
      <c r="T13" s="409" t="str">
        <f t="shared" si="6"/>
        <v>  ---</v>
      </c>
      <c r="U13" s="410" t="str">
        <f t="shared" si="7"/>
        <v>  </v>
      </c>
      <c r="V13" s="411" t="e">
        <f t="shared" si="8"/>
        <v>#VALUE!</v>
      </c>
      <c r="W13" s="410" t="e">
        <f t="shared" si="9"/>
        <v>#VALUE!</v>
      </c>
      <c r="X13" s="411" t="e">
        <f t="shared" si="10"/>
        <v>#VALUE!</v>
      </c>
      <c r="Y13" s="411" t="e">
        <f t="shared" si="11"/>
        <v>#VALUE!</v>
      </c>
      <c r="Z13" s="412" t="e">
        <f t="shared" si="12"/>
        <v>#VALUE!</v>
      </c>
    </row>
    <row r="14" spans="1:26" s="396" customFormat="1" ht="22.5" customHeight="1">
      <c r="A14" s="404"/>
      <c r="B14" s="391"/>
      <c r="C14" s="392"/>
      <c r="D14" s="413" t="str">
        <f>CONCATENATE('[16]Paarungen-Doppel'!B6,"   ",'[16]Paarungen-Doppel'!C6,"   ",'[16]Paarungen-Doppel'!D6,"   ",'[16]Paarungen-Doppel'!E6,"   ",)</f>
        <v>Halle 2   Tisch     25   16:30h   </v>
      </c>
      <c r="E14" s="420"/>
      <c r="F14" s="424" t="str">
        <f>IF(E13=E15," ",(IF(E13&lt;E15,D15,D13)))</f>
        <v> </v>
      </c>
      <c r="G14" s="425">
        <f>'[16]Paarungen-Doppel'!Q9</f>
      </c>
      <c r="H14" s="393"/>
      <c r="I14" s="420"/>
      <c r="J14" s="393"/>
      <c r="L14" s="397" t="s">
        <v>27</v>
      </c>
      <c r="M14" s="398" t="str">
        <f>IF(E13&lt;E15,D13,D15)</f>
        <v>128   Lohest  MR  /  133   Wildrath  MR</v>
      </c>
      <c r="N14" s="114" t="str">
        <f t="shared" si="0"/>
        <v>8</v>
      </c>
      <c r="O14" s="114" t="str">
        <f t="shared" si="1"/>
        <v>   Lohest  MR  /  133   Wildrath  MR</v>
      </c>
      <c r="P14" s="114" t="str">
        <f t="shared" si="2"/>
        <v>  </v>
      </c>
      <c r="Q14" s="114" t="str">
        <f t="shared" si="3"/>
        <v>Lohest  MR  /  133   Wildrath  MR</v>
      </c>
      <c r="R14" s="409" t="str">
        <f t="shared" si="4"/>
        <v>Lohest</v>
      </c>
      <c r="S14" s="114" t="str">
        <f t="shared" si="5"/>
        <v>MR  /  133   Wildrath  MR</v>
      </c>
      <c r="T14" s="409" t="str">
        <f t="shared" si="6"/>
        <v>MR</v>
      </c>
      <c r="U14" s="410" t="str">
        <f t="shared" si="7"/>
        <v>/  133   Wildrath  MR</v>
      </c>
      <c r="V14" s="411" t="str">
        <f t="shared" si="8"/>
        <v>/ </v>
      </c>
      <c r="W14" s="410" t="str">
        <f t="shared" si="9"/>
        <v>133   Wildrath  MR</v>
      </c>
      <c r="X14" s="411" t="str">
        <f t="shared" si="10"/>
        <v>133</v>
      </c>
      <c r="Y14" s="411" t="str">
        <f t="shared" si="11"/>
        <v> Wildrath  MR</v>
      </c>
      <c r="Z14" s="412" t="str">
        <f t="shared" si="12"/>
        <v>Lohest MR /  Wildrath  MR</v>
      </c>
    </row>
    <row r="15" spans="1:26" s="396" customFormat="1" ht="22.5" customHeight="1">
      <c r="A15" s="403">
        <v>4</v>
      </c>
      <c r="B15" s="485">
        <v>42</v>
      </c>
      <c r="C15" s="486">
        <v>44</v>
      </c>
      <c r="D15" s="417" t="str">
        <f>IF(OR(B15="",ISNA(VLOOKUP(B15,Teilnehmer,1,FALSE))),"Startnummer nicht vergeben",CONCATENATE(VLOOKUP(B15,Teilnehmer,2,FALSE),"  ",VLOOKUP(B15,Teilnehmer,3,FALSE),"  ",VLOOKUP(B15,Teilnehmer,5,FALSE),"  /  ",VLOOKUP(C15,Teilnehmer,2,FALSE),"  ",VLOOKUP(C15,Teilnehmer,3,FALSE),"  ",VLOOKUP(C15,Teilnehmer,5,FALSE)))</f>
        <v>128   Lohest  MR  /  133   Wildrath  MR</v>
      </c>
      <c r="E15" s="426">
        <f>'[16]Paarungen-Doppel'!Q6</f>
      </c>
      <c r="F15" s="393" t="str">
        <f>CONCATENATE('[16]Paarungen-Doppel'!Y6,"   ",'[16]Paarungen-Doppel'!Z6,"   ",'[16]Paarungen-Doppel'!AA6,"   ",'[16]Paarungen-Doppel'!AB6,"   ",'[16]Paarungen-Doppel'!AC6,)</f>
        <v>            </v>
      </c>
      <c r="G15" s="391"/>
      <c r="H15" s="393"/>
      <c r="I15" s="420"/>
      <c r="J15" s="393"/>
      <c r="L15" s="397" t="s">
        <v>27</v>
      </c>
      <c r="M15" s="398" t="str">
        <f>IF(E17&lt;E19,D17,D19)</f>
        <v>127   Kruse  OWL  /  132   Weber  OWL</v>
      </c>
      <c r="N15" s="114" t="str">
        <f t="shared" si="0"/>
        <v>7</v>
      </c>
      <c r="O15" s="114" t="str">
        <f t="shared" si="1"/>
        <v>   Kruse  OWL  /  132   Weber  OWL</v>
      </c>
      <c r="P15" s="114" t="str">
        <f t="shared" si="2"/>
        <v>  </v>
      </c>
      <c r="Q15" s="114" t="str">
        <f t="shared" si="3"/>
        <v>Kruse  OWL  /  132   Weber  OWL</v>
      </c>
      <c r="R15" s="409" t="str">
        <f t="shared" si="4"/>
        <v>Kruse</v>
      </c>
      <c r="S15" s="114" t="str">
        <f t="shared" si="5"/>
        <v>OWL  /  132   Weber  OWL</v>
      </c>
      <c r="T15" s="409" t="str">
        <f t="shared" si="6"/>
        <v>OWL</v>
      </c>
      <c r="U15" s="410" t="str">
        <f t="shared" si="7"/>
        <v>/  132   Weber  OWL</v>
      </c>
      <c r="V15" s="411" t="str">
        <f t="shared" si="8"/>
        <v>/ </v>
      </c>
      <c r="W15" s="410" t="str">
        <f t="shared" si="9"/>
        <v>132   Weber  OWL</v>
      </c>
      <c r="X15" s="411" t="str">
        <f t="shared" si="10"/>
        <v>132</v>
      </c>
      <c r="Y15" s="411" t="str">
        <f t="shared" si="11"/>
        <v> Weber  OWL</v>
      </c>
      <c r="Z15" s="412" t="str">
        <f t="shared" si="12"/>
        <v>Kruse OWL /  Weber  OWL</v>
      </c>
    </row>
    <row r="16" spans="1:26" s="396" customFormat="1" ht="22.5" customHeight="1">
      <c r="A16" s="404"/>
      <c r="B16" s="391"/>
      <c r="C16" s="392"/>
      <c r="D16" s="393"/>
      <c r="E16" s="391"/>
      <c r="F16" s="393"/>
      <c r="G16" s="391"/>
      <c r="H16" s="703" t="str">
        <f>CONCATENATE('[16]Paarungen-Doppel'!B11,"   ",'[16]Paarungen-Doppel'!C11,"   ",'[16]Paarungen-Doppel'!D11,"   ",'[16]Paarungen-Doppel'!E11,"   ",)</f>
        <v>Halle 2   Tisch     25   18:10h   </v>
      </c>
      <c r="I16" s="420"/>
      <c r="J16" s="421" t="str">
        <f>IF(I12=I20," ",(IF(I12&lt;I20,H20,H12)))</f>
        <v> </v>
      </c>
      <c r="L16" s="397" t="s">
        <v>27</v>
      </c>
      <c r="M16" s="398" t="str">
        <f>IF(E21&lt;E23,D21,D23)</f>
        <v>130   Röhle-Gutsche  Ar  /  134   Zybarth  DÜ</v>
      </c>
      <c r="N16" s="114" t="str">
        <f t="shared" si="0"/>
        <v>0</v>
      </c>
      <c r="O16" s="114" t="str">
        <f t="shared" si="1"/>
        <v>   Röhle-Gutsche  Ar  /  134   Zybarth  DÜ</v>
      </c>
      <c r="P16" s="114" t="str">
        <f t="shared" si="2"/>
        <v>  </v>
      </c>
      <c r="Q16" s="114" t="str">
        <f t="shared" si="3"/>
        <v>Röhle-Gutsche  Ar  /  134   Zybarth  DÜ</v>
      </c>
      <c r="R16" s="409" t="str">
        <f t="shared" si="4"/>
        <v>Röhle-Gutsche</v>
      </c>
      <c r="S16" s="114" t="str">
        <f t="shared" si="5"/>
        <v>Ar  /  134   Zybarth  DÜ</v>
      </c>
      <c r="T16" s="409" t="str">
        <f t="shared" si="6"/>
        <v>Ar</v>
      </c>
      <c r="U16" s="410" t="str">
        <f t="shared" si="7"/>
        <v>/  134   Zybarth  DÜ</v>
      </c>
      <c r="V16" s="411" t="str">
        <f t="shared" si="8"/>
        <v>/ </v>
      </c>
      <c r="W16" s="410" t="str">
        <f t="shared" si="9"/>
        <v>134   Zybarth  DÜ</v>
      </c>
      <c r="X16" s="411" t="str">
        <f t="shared" si="10"/>
        <v>134</v>
      </c>
      <c r="Y16" s="411" t="str">
        <f t="shared" si="11"/>
        <v> Zybarth  DÜ</v>
      </c>
      <c r="Z16" s="412" t="str">
        <f t="shared" si="12"/>
        <v>Röhle-Gutsche Ar /  Zybarth  DÜ</v>
      </c>
    </row>
    <row r="17" spans="1:15" s="396" customFormat="1" ht="22.5" customHeight="1">
      <c r="A17" s="403">
        <v>5</v>
      </c>
      <c r="B17" s="485">
        <v>37</v>
      </c>
      <c r="C17" s="486">
        <v>40</v>
      </c>
      <c r="D17" s="422" t="str">
        <f>IF(OR(B17="",ISNA(VLOOKUP(B17,Teilnehmer,1,FALSE))),"Startnummer nicht vergeben",CONCATENATE(VLOOKUP(B17,Teilnehmer,2,FALSE),"  ",VLOOKUP(B17,Teilnehmer,3,FALSE),"  ",VLOOKUP(B17,Teilnehmer,5,FALSE),"  /  ",VLOOKUP(C17,Teilnehmer,2,FALSE),"  ",VLOOKUP(C17,Teilnehmer,3,FALSE),"  ",VLOOKUP(C17,Teilnehmer,5,FALSE)))</f>
        <v>126   Klußmann  MR  /  129   Ludwig  MR</v>
      </c>
      <c r="E17" s="423">
        <f>'[16]Paarungen-Doppel'!P7</f>
      </c>
      <c r="F17" s="393"/>
      <c r="G17" s="391"/>
      <c r="H17" s="703"/>
      <c r="I17" s="420"/>
      <c r="J17" s="393" t="str">
        <f>CONCATENATE('[16]Paarungen-Doppel'!Y11,"   ",'[16]Paarungen-Doppel'!Z11,"   ",'[16]Paarungen-Doppel'!AA11,"   ",'[16]Paarungen-Doppel'!AB11,"   ",'[16]Paarungen-Doppel'!AC11,)</f>
        <v>            </v>
      </c>
      <c r="N17" s="427"/>
      <c r="O17" s="427"/>
    </row>
    <row r="18" spans="1:15" s="396" customFormat="1" ht="22.5" customHeight="1">
      <c r="A18" s="404"/>
      <c r="B18" s="391"/>
      <c r="C18" s="392"/>
      <c r="D18" s="403" t="str">
        <f>CONCATENATE('[16]Paarungen-Doppel'!B7,"   ",'[16]Paarungen-Doppel'!C7,"   ",'[16]Paarungen-Doppel'!D7,"   ",'[16]Paarungen-Doppel'!E7,"   ",)</f>
        <v>Halle 2   Tisch     26   16:30h   </v>
      </c>
      <c r="E18" s="420"/>
      <c r="F18" s="429" t="str">
        <f>IF(E17=E19," ",(IF(E17&lt;E19,D19,D17)))</f>
        <v> </v>
      </c>
      <c r="G18" s="416">
        <f>'[16]Paarungen-Doppel'!P10</f>
      </c>
      <c r="H18" s="393"/>
      <c r="I18" s="420"/>
      <c r="J18" s="393"/>
      <c r="N18" s="427"/>
      <c r="O18" s="427"/>
    </row>
    <row r="19" spans="1:15" s="396" customFormat="1" ht="22.5" customHeight="1">
      <c r="A19" s="404">
        <v>6</v>
      </c>
      <c r="B19" s="391">
        <v>39</v>
      </c>
      <c r="C19" s="392">
        <v>43</v>
      </c>
      <c r="D19" s="417" t="str">
        <f>IF(OR(B19="",ISNA(VLOOKUP(B19,Teilnehmer,1,FALSE))),"Startnummer nicht vergeben",CONCATENATE(VLOOKUP(B19,Teilnehmer,2,FALSE),"  ",VLOOKUP(B19,Teilnehmer,3,FALSE),"  ",VLOOKUP(B19,Teilnehmer,5,FALSE),"  /  ",VLOOKUP(C19,Teilnehmer,2,FALSE),"  ",VLOOKUP(C19,Teilnehmer,3,FALSE),"  ",VLOOKUP(C19,Teilnehmer,5,FALSE)))</f>
        <v>127   Kruse  OWL  /  132   Weber  OWL</v>
      </c>
      <c r="E19" s="426">
        <f>'[16]Paarungen-Doppel'!Q7</f>
      </c>
      <c r="F19" s="393" t="str">
        <f>CONCATENATE('[16]Paarungen-Doppel'!Y7,"   ",'[16]Paarungen-Doppel'!Z7,"   ",'[16]Paarungen-Doppel'!AA7,"   ",'[16]Paarungen-Doppel'!AB7,"   ",'[16]Paarungen-Doppel'!AC7,)</f>
        <v>            </v>
      </c>
      <c r="G19" s="420"/>
      <c r="H19" s="393"/>
      <c r="I19" s="420"/>
      <c r="J19" s="393"/>
      <c r="N19" s="427"/>
      <c r="O19" s="427"/>
    </row>
    <row r="20" spans="1:15" s="396" customFormat="1" ht="22.5" customHeight="1">
      <c r="A20" s="404"/>
      <c r="B20" s="391"/>
      <c r="C20" s="392"/>
      <c r="D20" s="393"/>
      <c r="E20" s="391"/>
      <c r="F20" s="703" t="str">
        <f>CONCATENATE('[16]Paarungen-Doppel'!B10,"   ",'[16]Paarungen-Doppel'!C10,"   ",'[16]Paarungen-Doppel'!D10,"   ",'[16]Paarungen-Doppel'!E10,"   ",)</f>
        <v>Halle 2   Tisch     26   17:20h   </v>
      </c>
      <c r="G20" s="420"/>
      <c r="H20" s="429" t="str">
        <f>IF(G18=G22," ",(IF(G18&lt;G22,F22,F18)))</f>
        <v> </v>
      </c>
      <c r="I20" s="426">
        <f>'[16]Paarungen-Doppel'!Q11</f>
      </c>
      <c r="J20" s="393"/>
      <c r="N20" s="427"/>
      <c r="O20" s="427"/>
    </row>
    <row r="21" spans="1:15" s="396" customFormat="1" ht="22.5" customHeight="1">
      <c r="A21" s="404">
        <v>7</v>
      </c>
      <c r="B21" s="391">
        <v>33</v>
      </c>
      <c r="C21" s="392">
        <v>33</v>
      </c>
      <c r="D21" s="422" t="str">
        <f>IF(OR(B21="",ISNA(VLOOKUP(B21,Teilnehmer,1,FALSE))),"Startnummer nicht vergeben",CONCATENATE(VLOOKUP(B21,Teilnehmer,2,FALSE),"  ",VLOOKUP(B21,Teilnehmer,3,FALSE),"  ",VLOOKUP(B21,Teilnehmer,5,FALSE),"  /  ",VLOOKUP(C21,Teilnehmer,2,FALSE),"  ",VLOOKUP(C21,Teilnehmer,3,FALSE),"  ",VLOOKUP(C21,Teilnehmer,5,FALSE)))</f>
        <v>---      /  ---    </v>
      </c>
      <c r="E21" s="423">
        <f>'[16]Paarungen-Doppel'!P8</f>
      </c>
      <c r="F21" s="703"/>
      <c r="G21" s="420"/>
      <c r="H21" s="393" t="str">
        <f>CONCATENATE('[16]Paarungen-Doppel'!Y10,"   ",'[16]Paarungen-Doppel'!Z10,"   ",'[16]Paarungen-Doppel'!AA10,"   ",'[16]Paarungen-Doppel'!AB10,"   ",'[16]Paarungen-Doppel'!AC10,)</f>
        <v>            </v>
      </c>
      <c r="I21" s="391"/>
      <c r="J21" s="393"/>
      <c r="N21" s="427"/>
      <c r="O21" s="427"/>
    </row>
    <row r="22" spans="1:15" s="396" customFormat="1" ht="22.5" customHeight="1">
      <c r="A22" s="404"/>
      <c r="B22" s="391"/>
      <c r="C22" s="392"/>
      <c r="D22" s="413" t="str">
        <f>CONCATENATE('[16]Paarungen-Doppel'!B8,"   ",'[16]Paarungen-Doppel'!C8,"   ",'[16]Paarungen-Doppel'!D8,"   ",'[16]Paarungen-Doppel'!E8,"   ",)</f>
        <v>Halle 2   Tisch     27   16:30h   </v>
      </c>
      <c r="E22" s="420"/>
      <c r="F22" s="429" t="str">
        <f>IF(E21=E23," ",(IF(E21&lt;E23,D23,D21)))</f>
        <v> </v>
      </c>
      <c r="G22" s="426">
        <f>'[16]Paarungen-Doppel'!Q10</f>
      </c>
      <c r="H22" s="393"/>
      <c r="N22" s="427"/>
      <c r="O22" s="427"/>
    </row>
    <row r="23" spans="1:15" s="396" customFormat="1" ht="22.5" customHeight="1">
      <c r="A23" s="403">
        <v>8</v>
      </c>
      <c r="B23" s="485">
        <v>36</v>
      </c>
      <c r="C23" s="486">
        <v>38</v>
      </c>
      <c r="D23" s="417" t="str">
        <f>IF(OR(B23="",ISNA(VLOOKUP(B23,Teilnehmer,1,FALSE))),"Startnummer nicht vergeben",CONCATENATE(VLOOKUP(B23,Teilnehmer,2,FALSE),"  ",VLOOKUP(B23,Teilnehmer,3,FALSE),"  ",VLOOKUP(B23,Teilnehmer,5,FALSE),"  /  ",VLOOKUP(C23,Teilnehmer,2,FALSE),"  ",VLOOKUP(C23,Teilnehmer,3,FALSE),"  ",VLOOKUP(C23,Teilnehmer,5,FALSE)))</f>
        <v>130   Röhle-Gutsche  Ar  /  134   Zybarth  DÜ</v>
      </c>
      <c r="E23" s="426">
        <f>'[16]Paarungen-Doppel'!Q8</f>
      </c>
      <c r="F23" s="393" t="str">
        <f>CONCATENATE('[16]Paarungen-Doppel'!Y8,"   ",'[16]Paarungen-Doppel'!Z8,"   ",'[16]Paarungen-Doppel'!AA8,"   ",'[16]Paarungen-Doppel'!AB8,"   ",'[16]Paarungen-Doppel'!AC8,)</f>
        <v>            </v>
      </c>
      <c r="G23" s="391"/>
      <c r="H23" s="393"/>
      <c r="N23" s="427"/>
      <c r="O23" s="427"/>
    </row>
    <row r="24" spans="1:15" s="396" customFormat="1" ht="22.5" customHeight="1">
      <c r="A24" s="481"/>
      <c r="B24" s="393"/>
      <c r="C24" s="393"/>
      <c r="D24" s="393"/>
      <c r="E24" s="393"/>
      <c r="F24" s="393"/>
      <c r="G24" s="393"/>
      <c r="H24" s="393"/>
      <c r="N24" s="427"/>
      <c r="O24" s="427"/>
    </row>
    <row r="25" spans="1:15" s="396" customFormat="1" ht="24" customHeight="1">
      <c r="A25" s="481"/>
      <c r="B25" s="393"/>
      <c r="C25" s="393"/>
      <c r="D25" s="393"/>
      <c r="E25" s="393"/>
      <c r="F25" s="393"/>
      <c r="G25" s="393"/>
      <c r="H25" s="393"/>
      <c r="N25" s="427"/>
      <c r="O25" s="427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 selectLockedCells="1"/>
  <mergeCells count="6">
    <mergeCell ref="F20:F21"/>
    <mergeCell ref="H16:H17"/>
    <mergeCell ref="A1:J1"/>
    <mergeCell ref="A2:J2"/>
    <mergeCell ref="A3:J3"/>
    <mergeCell ref="F12:F13"/>
  </mergeCells>
  <printOptions/>
  <pageMargins left="0.28" right="0.16" top="0.46" bottom="0" header="0" footer="0"/>
  <pageSetup fitToHeight="1" fitToWidth="1"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8"/>
  <dimension ref="C1:AF33"/>
  <sheetViews>
    <sheetView workbookViewId="0" topLeftCell="C7">
      <selection activeCell="AA37" sqref="AA37"/>
    </sheetView>
  </sheetViews>
  <sheetFormatPr defaultColWidth="11.57421875" defaultRowHeight="12.75"/>
  <cols>
    <col min="1" max="1" width="16.57421875" style="23" hidden="1" customWidth="1"/>
    <col min="2" max="2" width="0.85546875" style="23" hidden="1" customWidth="1"/>
    <col min="3" max="3" width="5.28125" style="175" customWidth="1"/>
    <col min="4" max="4" width="2.7109375" style="23" customWidth="1"/>
    <col min="5" max="5" width="4.28125" style="64" customWidth="1"/>
    <col min="6" max="6" width="13.00390625" style="23" bestFit="1" customWidth="1"/>
    <col min="7" max="7" width="10.28125" style="23" bestFit="1" customWidth="1"/>
    <col min="8" max="8" width="5.28125" style="64" bestFit="1" customWidth="1"/>
    <col min="9" max="9" width="1.57421875" style="23" customWidth="1"/>
    <col min="10" max="10" width="0.85546875" style="23" customWidth="1"/>
    <col min="11" max="12" width="1.57421875" style="23" customWidth="1"/>
    <col min="13" max="13" width="0.85546875" style="23" customWidth="1"/>
    <col min="14" max="15" width="1.57421875" style="23" customWidth="1"/>
    <col min="16" max="16" width="0.85546875" style="23" customWidth="1"/>
    <col min="17" max="18" width="1.57421875" style="23" customWidth="1"/>
    <col min="19" max="19" width="0.85546875" style="23" customWidth="1"/>
    <col min="20" max="21" width="1.57421875" style="23" customWidth="1"/>
    <col min="22" max="22" width="0.85546875" style="23" customWidth="1"/>
    <col min="23" max="24" width="1.57421875" style="23" customWidth="1"/>
    <col min="25" max="25" width="0.85546875" style="23" customWidth="1"/>
    <col min="26" max="26" width="1.57421875" style="23" customWidth="1"/>
    <col min="27" max="27" width="4.00390625" style="23" customWidth="1"/>
    <col min="28" max="28" width="10.421875" style="23" customWidth="1"/>
    <col min="29" max="29" width="1.1484375" style="23" customWidth="1"/>
    <col min="30" max="30" width="10.421875" style="23" customWidth="1"/>
    <col min="31" max="31" width="5.7109375" style="64" customWidth="1"/>
    <col min="32" max="32" width="3.7109375" style="63" customWidth="1"/>
    <col min="33" max="33" width="1.7109375" style="23" customWidth="1"/>
    <col min="34" max="16384" width="11.57421875" style="23" customWidth="1"/>
  </cols>
  <sheetData>
    <row r="1" spans="3:32" ht="24" customHeight="1">
      <c r="C1" s="663" t="str">
        <f>'[15]Teilnehmer'!A3</f>
        <v>52. Westdeutsche Senioren - Einzelmeisterschaft </v>
      </c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</row>
    <row r="2" spans="3:32" ht="24" customHeight="1">
      <c r="C2" s="663" t="str">
        <f>'[15]Teilnehmer'!A4</f>
        <v>04. + 05. Dezember  2021  in Hamm</v>
      </c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</row>
    <row r="3" spans="3:32" ht="24" customHeight="1">
      <c r="C3" s="663" t="str">
        <f>'[15]Teilnehmer'!A5</f>
        <v>Seniorinnen 65 - Einzel</v>
      </c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</row>
    <row r="4" spans="3:32" ht="24.75" customHeight="1"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3:31" ht="24.75" customHeight="1">
      <c r="C5" s="23"/>
      <c r="AE5" s="70">
        <v>0.020833333333333332</v>
      </c>
    </row>
    <row r="6" spans="3:32" ht="24.75" customHeight="1" thickBot="1">
      <c r="C6" s="1"/>
      <c r="D6" s="2"/>
      <c r="E6" s="74"/>
      <c r="F6" s="662" t="s">
        <v>0</v>
      </c>
      <c r="G6" s="662"/>
      <c r="H6" s="662"/>
      <c r="O6" s="3"/>
      <c r="P6" s="3"/>
      <c r="R6" s="3"/>
      <c r="S6" s="3"/>
      <c r="U6" s="3"/>
      <c r="V6" s="3"/>
      <c r="X6" s="3"/>
      <c r="Y6" s="3"/>
      <c r="AA6" s="71" t="s">
        <v>43</v>
      </c>
      <c r="AB6" s="159">
        <f>'[15]Teilnehmer'!C7</f>
        <v>44534</v>
      </c>
      <c r="AC6" s="51"/>
      <c r="AD6" s="52" t="s">
        <v>31</v>
      </c>
      <c r="AE6" s="75" t="s">
        <v>50</v>
      </c>
      <c r="AF6" s="76">
        <v>30</v>
      </c>
    </row>
    <row r="7" spans="3:32" ht="24.75" customHeight="1" thickBot="1">
      <c r="C7" s="4" t="s">
        <v>1</v>
      </c>
      <c r="D7" s="160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677">
        <v>1</v>
      </c>
      <c r="J7" s="677"/>
      <c r="K7" s="678"/>
      <c r="L7" s="679">
        <v>2</v>
      </c>
      <c r="M7" s="677"/>
      <c r="N7" s="678"/>
      <c r="O7" s="679">
        <v>3</v>
      </c>
      <c r="P7" s="677"/>
      <c r="Q7" s="678"/>
      <c r="R7" s="679">
        <v>4</v>
      </c>
      <c r="S7" s="677"/>
      <c r="T7" s="678"/>
      <c r="U7" s="679" t="s">
        <v>7</v>
      </c>
      <c r="V7" s="677"/>
      <c r="W7" s="678"/>
      <c r="X7" s="679" t="s">
        <v>8</v>
      </c>
      <c r="Y7" s="677"/>
      <c r="Z7" s="678"/>
      <c r="AA7" s="61" t="s">
        <v>9</v>
      </c>
      <c r="AB7" s="161" t="str">
        <f>F8</f>
        <v> Kux-Sieberath</v>
      </c>
      <c r="AC7" s="162" t="s">
        <v>28</v>
      </c>
      <c r="AD7" s="163" t="str">
        <f>F11</f>
        <v>   ---</v>
      </c>
      <c r="AE7" s="70">
        <v>0.4166666666666667</v>
      </c>
      <c r="AF7" s="164" t="s">
        <v>29</v>
      </c>
    </row>
    <row r="8" spans="3:32" ht="24.75" customHeight="1">
      <c r="C8" s="165"/>
      <c r="D8" s="166">
        <v>1</v>
      </c>
      <c r="E8" s="58">
        <f>'[15]Gruppen'!D8</f>
        <v>162</v>
      </c>
      <c r="F8" s="57" t="str">
        <f>'[15]Gruppen'!E8</f>
        <v> Kux-Sieberath</v>
      </c>
      <c r="G8" s="57" t="str">
        <f>'[15]Gruppen'!F8</f>
        <v> Gerda</v>
      </c>
      <c r="H8" s="58" t="str">
        <f>'[15]Gruppen'!G8</f>
        <v>Dü</v>
      </c>
      <c r="I8" s="8"/>
      <c r="J8" s="8"/>
      <c r="K8" s="9"/>
      <c r="L8" s="30"/>
      <c r="M8" s="31"/>
      <c r="N8" s="32"/>
      <c r="O8" s="30"/>
      <c r="P8" s="31"/>
      <c r="Q8" s="32"/>
      <c r="R8" s="30"/>
      <c r="S8" s="31"/>
      <c r="T8" s="32"/>
      <c r="U8" s="33"/>
      <c r="V8" s="31"/>
      <c r="W8" s="34"/>
      <c r="X8" s="35"/>
      <c r="Y8" s="36"/>
      <c r="Z8" s="37"/>
      <c r="AA8" s="55" t="s">
        <v>10</v>
      </c>
      <c r="AB8" s="167" t="str">
        <f>F9</f>
        <v> Röhr</v>
      </c>
      <c r="AC8" s="168" t="s">
        <v>28</v>
      </c>
      <c r="AD8" s="169" t="str">
        <f>F10</f>
        <v> Müller</v>
      </c>
      <c r="AE8" s="59">
        <f>AE7</f>
        <v>0.4166666666666667</v>
      </c>
      <c r="AF8" s="170" t="s">
        <v>29</v>
      </c>
    </row>
    <row r="9" spans="3:32" ht="24.75" customHeight="1">
      <c r="C9" s="171"/>
      <c r="D9" s="172">
        <v>2</v>
      </c>
      <c r="E9" s="58">
        <f>'[15]Gruppen'!D9</f>
        <v>167</v>
      </c>
      <c r="F9" s="57" t="str">
        <f>'[15]Gruppen'!E9</f>
        <v> Röhr</v>
      </c>
      <c r="G9" s="57" t="str">
        <f>'[15]Gruppen'!F9</f>
        <v> Cordula</v>
      </c>
      <c r="H9" s="58" t="str">
        <f>'[15]Gruppen'!G9</f>
        <v>Dü</v>
      </c>
      <c r="I9" s="39"/>
      <c r="J9" s="40"/>
      <c r="K9" s="11"/>
      <c r="L9" s="681"/>
      <c r="M9" s="681"/>
      <c r="N9" s="681"/>
      <c r="O9" s="39"/>
      <c r="P9" s="40"/>
      <c r="Q9" s="11"/>
      <c r="R9" s="39"/>
      <c r="S9" s="40"/>
      <c r="T9" s="11"/>
      <c r="U9" s="12"/>
      <c r="V9" s="40"/>
      <c r="W9" s="41"/>
      <c r="X9" s="13"/>
      <c r="Y9" s="42"/>
      <c r="Z9" s="43"/>
      <c r="AA9" s="55" t="s">
        <v>11</v>
      </c>
      <c r="AB9" s="167" t="str">
        <f>F10</f>
        <v> Müller</v>
      </c>
      <c r="AC9" s="168" t="s">
        <v>28</v>
      </c>
      <c r="AD9" s="169" t="str">
        <f>F8</f>
        <v> Kux-Sieberath</v>
      </c>
      <c r="AE9" s="59">
        <f>AE8+$AE$5</f>
        <v>0.4375</v>
      </c>
      <c r="AF9" s="170" t="s">
        <v>29</v>
      </c>
    </row>
    <row r="10" spans="3:32" ht="24.75" customHeight="1">
      <c r="C10" s="171"/>
      <c r="D10" s="172">
        <v>3</v>
      </c>
      <c r="E10" s="58">
        <f>'[15]Gruppen'!D10</f>
        <v>163</v>
      </c>
      <c r="F10" s="57" t="str">
        <f>'[15]Gruppen'!E10</f>
        <v> Müller</v>
      </c>
      <c r="G10" s="57" t="str">
        <f>'[15]Gruppen'!F10</f>
        <v> Martina</v>
      </c>
      <c r="H10" s="58" t="str">
        <f>'[15]Gruppen'!G10</f>
        <v>Ar</v>
      </c>
      <c r="I10" s="39"/>
      <c r="J10" s="40"/>
      <c r="K10" s="11"/>
      <c r="L10" s="39"/>
      <c r="M10" s="40"/>
      <c r="N10" s="11"/>
      <c r="O10" s="681"/>
      <c r="P10" s="681"/>
      <c r="Q10" s="681"/>
      <c r="R10" s="39"/>
      <c r="S10" s="40"/>
      <c r="T10" s="11"/>
      <c r="U10" s="12"/>
      <c r="V10" s="40"/>
      <c r="W10" s="41"/>
      <c r="X10" s="13"/>
      <c r="Y10" s="42"/>
      <c r="Z10" s="43"/>
      <c r="AA10" s="55" t="s">
        <v>12</v>
      </c>
      <c r="AB10" s="161" t="str">
        <f>F11</f>
        <v>   ---</v>
      </c>
      <c r="AC10" s="162" t="s">
        <v>28</v>
      </c>
      <c r="AD10" s="163" t="str">
        <f>F9</f>
        <v> Röhr</v>
      </c>
      <c r="AE10" s="70">
        <f>AE9+$AE$5</f>
        <v>0.4583333333333333</v>
      </c>
      <c r="AF10" s="164" t="s">
        <v>29</v>
      </c>
    </row>
    <row r="11" spans="3:32" ht="24.75" customHeight="1" thickBot="1">
      <c r="C11" s="173"/>
      <c r="D11" s="174">
        <v>4</v>
      </c>
      <c r="E11" s="77">
        <f>'[15]Gruppen'!D11</f>
        <v>0</v>
      </c>
      <c r="F11" s="53" t="str">
        <f>'[15]Gruppen'!E11</f>
        <v>   ---</v>
      </c>
      <c r="G11" s="78">
        <f>'[15]Gruppen'!F11</f>
        <v>0</v>
      </c>
      <c r="H11" s="77">
        <f>'[15]Gruppen'!G11</f>
        <v>0</v>
      </c>
      <c r="I11" s="45"/>
      <c r="J11" s="46"/>
      <c r="K11" s="14"/>
      <c r="L11" s="45"/>
      <c r="M11" s="46"/>
      <c r="N11" s="14"/>
      <c r="O11" s="45"/>
      <c r="P11" s="46"/>
      <c r="Q11" s="14"/>
      <c r="R11" s="680"/>
      <c r="S11" s="680"/>
      <c r="T11" s="680"/>
      <c r="U11" s="47"/>
      <c r="V11" s="46"/>
      <c r="W11" s="48"/>
      <c r="X11" s="15"/>
      <c r="Y11" s="49"/>
      <c r="Z11" s="50"/>
      <c r="AA11" s="55" t="s">
        <v>13</v>
      </c>
      <c r="AB11" s="167" t="str">
        <f>F8</f>
        <v> Kux-Sieberath</v>
      </c>
      <c r="AC11" s="168" t="s">
        <v>28</v>
      </c>
      <c r="AD11" s="169" t="str">
        <f>F9</f>
        <v> Röhr</v>
      </c>
      <c r="AE11" s="59">
        <f>AE10</f>
        <v>0.4583333333333333</v>
      </c>
      <c r="AF11" s="170" t="s">
        <v>29</v>
      </c>
    </row>
    <row r="12" spans="24:32" ht="24.75" customHeight="1">
      <c r="X12" s="24"/>
      <c r="Y12" s="24"/>
      <c r="Z12" s="24"/>
      <c r="AA12" s="56" t="s">
        <v>14</v>
      </c>
      <c r="AB12" s="176" t="str">
        <f>F10</f>
        <v> Müller</v>
      </c>
      <c r="AC12" s="177" t="s">
        <v>28</v>
      </c>
      <c r="AD12" s="178" t="str">
        <f>F11</f>
        <v>   ---</v>
      </c>
      <c r="AE12" s="70">
        <f>AE11+$AE$5</f>
        <v>0.47916666666666663</v>
      </c>
      <c r="AF12" s="179" t="s">
        <v>29</v>
      </c>
    </row>
    <row r="13" spans="3:32" ht="24.75" customHeight="1" thickBot="1">
      <c r="C13" s="1"/>
      <c r="F13" s="662" t="s">
        <v>15</v>
      </c>
      <c r="G13" s="662"/>
      <c r="H13" s="662"/>
      <c r="O13" s="3"/>
      <c r="P13" s="3"/>
      <c r="R13" s="3"/>
      <c r="S13" s="3"/>
      <c r="U13" s="3"/>
      <c r="V13" s="3"/>
      <c r="X13" s="19"/>
      <c r="Y13" s="19"/>
      <c r="Z13" s="24"/>
      <c r="AA13" s="71" t="s">
        <v>43</v>
      </c>
      <c r="AB13" s="159">
        <f>AB6</f>
        <v>44534</v>
      </c>
      <c r="AC13" s="51"/>
      <c r="AD13" s="52" t="str">
        <f>AD6</f>
        <v>Halle 2</v>
      </c>
      <c r="AE13" s="75" t="s">
        <v>30</v>
      </c>
      <c r="AF13" s="76">
        <f>AF6+1</f>
        <v>31</v>
      </c>
    </row>
    <row r="14" spans="3:32" ht="24.75" customHeight="1" thickBot="1">
      <c r="C14" s="4" t="s">
        <v>1</v>
      </c>
      <c r="D14" s="160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677">
        <v>1</v>
      </c>
      <c r="J14" s="677"/>
      <c r="K14" s="678"/>
      <c r="L14" s="679">
        <v>2</v>
      </c>
      <c r="M14" s="677"/>
      <c r="N14" s="678"/>
      <c r="O14" s="679">
        <v>3</v>
      </c>
      <c r="P14" s="677"/>
      <c r="Q14" s="678"/>
      <c r="R14" s="679">
        <v>4</v>
      </c>
      <c r="S14" s="677"/>
      <c r="T14" s="678"/>
      <c r="U14" s="679" t="s">
        <v>7</v>
      </c>
      <c r="V14" s="677"/>
      <c r="W14" s="678"/>
      <c r="X14" s="679" t="s">
        <v>8</v>
      </c>
      <c r="Y14" s="677"/>
      <c r="Z14" s="678"/>
      <c r="AA14" s="61" t="s">
        <v>9</v>
      </c>
      <c r="AB14" s="161" t="str">
        <f>F15</f>
        <v> Ruthenbeck</v>
      </c>
      <c r="AC14" s="162" t="s">
        <v>28</v>
      </c>
      <c r="AD14" s="163" t="str">
        <f>F18</f>
        <v>   ---</v>
      </c>
      <c r="AE14" s="70">
        <f>AE7</f>
        <v>0.4166666666666667</v>
      </c>
      <c r="AF14" s="164" t="s">
        <v>29</v>
      </c>
    </row>
    <row r="15" spans="3:32" ht="24.75" customHeight="1">
      <c r="C15" s="165"/>
      <c r="D15" s="166">
        <v>1</v>
      </c>
      <c r="E15" s="58">
        <f>'[15]Gruppen'!D15</f>
        <v>168</v>
      </c>
      <c r="F15" s="57" t="str">
        <f>'[15]Gruppen'!E15</f>
        <v> Ruthenbeck</v>
      </c>
      <c r="G15" s="57" t="str">
        <f>'[15]Gruppen'!F15</f>
        <v> Kornelia</v>
      </c>
      <c r="H15" s="58" t="str">
        <f>'[15]Gruppen'!G15</f>
        <v>Dü</v>
      </c>
      <c r="I15" s="8"/>
      <c r="J15" s="8"/>
      <c r="K15" s="9"/>
      <c r="L15" s="30"/>
      <c r="M15" s="31"/>
      <c r="N15" s="32"/>
      <c r="O15" s="30"/>
      <c r="P15" s="31"/>
      <c r="Q15" s="32"/>
      <c r="R15" s="30"/>
      <c r="S15" s="31"/>
      <c r="T15" s="32"/>
      <c r="U15" s="33"/>
      <c r="V15" s="31"/>
      <c r="W15" s="34"/>
      <c r="X15" s="35"/>
      <c r="Y15" s="36"/>
      <c r="Z15" s="37"/>
      <c r="AA15" s="55" t="s">
        <v>10</v>
      </c>
      <c r="AB15" s="167" t="str">
        <f>F16</f>
        <v> Otto</v>
      </c>
      <c r="AC15" s="168" t="s">
        <v>28</v>
      </c>
      <c r="AD15" s="169" t="str">
        <f>F17</f>
        <v> Heuer</v>
      </c>
      <c r="AE15" s="59">
        <f>AE14</f>
        <v>0.4166666666666667</v>
      </c>
      <c r="AF15" s="170" t="s">
        <v>29</v>
      </c>
    </row>
    <row r="16" spans="3:32" ht="24.75" customHeight="1">
      <c r="C16" s="171"/>
      <c r="D16" s="172">
        <v>2</v>
      </c>
      <c r="E16" s="58">
        <f>'[15]Gruppen'!D16</f>
        <v>165</v>
      </c>
      <c r="F16" s="57" t="str">
        <f>'[15]Gruppen'!E16</f>
        <v> Otto</v>
      </c>
      <c r="G16" s="57" t="str">
        <f>'[15]Gruppen'!F16</f>
        <v> Monika</v>
      </c>
      <c r="H16" s="58" t="str">
        <f>'[15]Gruppen'!G16</f>
        <v>Dü</v>
      </c>
      <c r="I16" s="39"/>
      <c r="J16" s="40"/>
      <c r="K16" s="11"/>
      <c r="L16" s="681"/>
      <c r="M16" s="681"/>
      <c r="N16" s="681"/>
      <c r="O16" s="39"/>
      <c r="P16" s="40"/>
      <c r="Q16" s="11"/>
      <c r="R16" s="39"/>
      <c r="S16" s="40"/>
      <c r="T16" s="11"/>
      <c r="U16" s="12"/>
      <c r="V16" s="40"/>
      <c r="W16" s="41"/>
      <c r="X16" s="13"/>
      <c r="Y16" s="42"/>
      <c r="Z16" s="43"/>
      <c r="AA16" s="55" t="s">
        <v>11</v>
      </c>
      <c r="AB16" s="167" t="str">
        <f>F17</f>
        <v> Heuer</v>
      </c>
      <c r="AC16" s="168" t="s">
        <v>28</v>
      </c>
      <c r="AD16" s="169" t="str">
        <f>F15</f>
        <v> Ruthenbeck</v>
      </c>
      <c r="AE16" s="59">
        <f>AE15+$AE$5</f>
        <v>0.4375</v>
      </c>
      <c r="AF16" s="170" t="s">
        <v>29</v>
      </c>
    </row>
    <row r="17" spans="3:32" ht="24.75" customHeight="1">
      <c r="C17" s="171"/>
      <c r="D17" s="172">
        <v>3</v>
      </c>
      <c r="E17" s="58">
        <f>'[15]Gruppen'!D17</f>
        <v>161</v>
      </c>
      <c r="F17" s="57" t="str">
        <f>'[15]Gruppen'!E17</f>
        <v> Heuer</v>
      </c>
      <c r="G17" s="57" t="str">
        <f>'[15]Gruppen'!F17</f>
        <v> Ulrike</v>
      </c>
      <c r="H17" s="58" t="str">
        <f>'[15]Gruppen'!G17</f>
        <v>OWL</v>
      </c>
      <c r="I17" s="39"/>
      <c r="J17" s="40"/>
      <c r="K17" s="11"/>
      <c r="L17" s="39"/>
      <c r="M17" s="40"/>
      <c r="N17" s="11"/>
      <c r="O17" s="681"/>
      <c r="P17" s="681"/>
      <c r="Q17" s="681"/>
      <c r="R17" s="39"/>
      <c r="S17" s="40"/>
      <c r="T17" s="11"/>
      <c r="U17" s="12"/>
      <c r="V17" s="40"/>
      <c r="W17" s="41"/>
      <c r="X17" s="13"/>
      <c r="Y17" s="42"/>
      <c r="Z17" s="43"/>
      <c r="AA17" s="55" t="s">
        <v>12</v>
      </c>
      <c r="AB17" s="161" t="str">
        <f>F18</f>
        <v>   ---</v>
      </c>
      <c r="AC17" s="162" t="s">
        <v>28</v>
      </c>
      <c r="AD17" s="163" t="str">
        <f>F16</f>
        <v> Otto</v>
      </c>
      <c r="AE17" s="70">
        <f>AE16+$AE$5</f>
        <v>0.4583333333333333</v>
      </c>
      <c r="AF17" s="164" t="s">
        <v>29</v>
      </c>
    </row>
    <row r="18" spans="3:32" ht="24.75" customHeight="1" thickBot="1">
      <c r="C18" s="173"/>
      <c r="D18" s="174">
        <v>4</v>
      </c>
      <c r="E18" s="77">
        <f>'[15]Gruppen'!D18</f>
        <v>0</v>
      </c>
      <c r="F18" s="53" t="str">
        <f>'[15]Gruppen'!E18</f>
        <v>   ---</v>
      </c>
      <c r="G18" s="78">
        <f>'[15]Gruppen'!F18</f>
        <v>0</v>
      </c>
      <c r="H18" s="77">
        <f>'[15]Gruppen'!G18</f>
        <v>0</v>
      </c>
      <c r="I18" s="45"/>
      <c r="J18" s="46"/>
      <c r="K18" s="14"/>
      <c r="L18" s="45"/>
      <c r="M18" s="46"/>
      <c r="N18" s="14"/>
      <c r="O18" s="45"/>
      <c r="P18" s="46"/>
      <c r="Q18" s="14"/>
      <c r="R18" s="680"/>
      <c r="S18" s="680"/>
      <c r="T18" s="680"/>
      <c r="U18" s="47"/>
      <c r="V18" s="46"/>
      <c r="W18" s="48"/>
      <c r="X18" s="15"/>
      <c r="Y18" s="49"/>
      <c r="Z18" s="50"/>
      <c r="AA18" s="55" t="s">
        <v>13</v>
      </c>
      <c r="AB18" s="167" t="str">
        <f>F15</f>
        <v> Ruthenbeck</v>
      </c>
      <c r="AC18" s="168" t="s">
        <v>28</v>
      </c>
      <c r="AD18" s="169" t="str">
        <f>F16</f>
        <v> Otto</v>
      </c>
      <c r="AE18" s="59">
        <f>AE17</f>
        <v>0.4583333333333333</v>
      </c>
      <c r="AF18" s="170" t="s">
        <v>29</v>
      </c>
    </row>
    <row r="19" spans="24:32" ht="24.75" customHeight="1">
      <c r="X19" s="24"/>
      <c r="Y19" s="24"/>
      <c r="Z19" s="24"/>
      <c r="AA19" s="56" t="s">
        <v>14</v>
      </c>
      <c r="AB19" s="176" t="str">
        <f>F17</f>
        <v> Heuer</v>
      </c>
      <c r="AC19" s="177" t="s">
        <v>28</v>
      </c>
      <c r="AD19" s="178" t="str">
        <f>F18</f>
        <v>   ---</v>
      </c>
      <c r="AE19" s="70">
        <f>AE18+$AE$5</f>
        <v>0.47916666666666663</v>
      </c>
      <c r="AF19" s="179" t="s">
        <v>29</v>
      </c>
    </row>
    <row r="20" spans="3:32" ht="24.75" customHeight="1" thickBot="1">
      <c r="C20" s="1"/>
      <c r="F20" s="662" t="s">
        <v>16</v>
      </c>
      <c r="G20" s="662"/>
      <c r="H20" s="662"/>
      <c r="O20" s="3"/>
      <c r="P20" s="3"/>
      <c r="R20" s="3"/>
      <c r="S20" s="3"/>
      <c r="U20" s="3"/>
      <c r="V20" s="3"/>
      <c r="X20" s="19"/>
      <c r="Y20" s="19"/>
      <c r="Z20" s="24"/>
      <c r="AA20" s="71" t="s">
        <v>43</v>
      </c>
      <c r="AB20" s="159">
        <f>AB6</f>
        <v>44534</v>
      </c>
      <c r="AC20" s="51"/>
      <c r="AD20" s="52" t="str">
        <f>AD6</f>
        <v>Halle 2</v>
      </c>
      <c r="AE20" s="75" t="s">
        <v>30</v>
      </c>
      <c r="AF20" s="76">
        <f>AF13+1</f>
        <v>32</v>
      </c>
    </row>
    <row r="21" spans="3:32" ht="24.75" customHeight="1" thickBot="1">
      <c r="C21" s="4" t="s">
        <v>1</v>
      </c>
      <c r="D21" s="160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677">
        <v>1</v>
      </c>
      <c r="J21" s="677"/>
      <c r="K21" s="678"/>
      <c r="L21" s="679">
        <v>2</v>
      </c>
      <c r="M21" s="677"/>
      <c r="N21" s="678"/>
      <c r="O21" s="679">
        <v>3</v>
      </c>
      <c r="P21" s="677"/>
      <c r="Q21" s="678"/>
      <c r="R21" s="679">
        <v>4</v>
      </c>
      <c r="S21" s="677"/>
      <c r="T21" s="678"/>
      <c r="U21" s="679" t="s">
        <v>7</v>
      </c>
      <c r="V21" s="677"/>
      <c r="W21" s="678"/>
      <c r="X21" s="679" t="s">
        <v>8</v>
      </c>
      <c r="Y21" s="677"/>
      <c r="Z21" s="678"/>
      <c r="AA21" s="55" t="s">
        <v>9</v>
      </c>
      <c r="AB21" s="167" t="str">
        <f>F22</f>
        <v> Pigerl</v>
      </c>
      <c r="AC21" s="168" t="s">
        <v>28</v>
      </c>
      <c r="AD21" s="169" t="str">
        <f>F25</f>
        <v> Orlich</v>
      </c>
      <c r="AE21" s="59">
        <f>AE14</f>
        <v>0.4166666666666667</v>
      </c>
      <c r="AF21" s="72" t="s">
        <v>29</v>
      </c>
    </row>
    <row r="22" spans="3:32" ht="24.75" customHeight="1">
      <c r="C22" s="29">
        <v>3</v>
      </c>
      <c r="D22" s="166">
        <v>1</v>
      </c>
      <c r="E22" s="58">
        <f>'[15]Gruppen'!D22</f>
        <v>166</v>
      </c>
      <c r="F22" s="57" t="str">
        <f>'[15]Gruppen'!E22</f>
        <v> Pigerl</v>
      </c>
      <c r="G22" s="57" t="str">
        <f>'[15]Gruppen'!F22</f>
        <v> Almut</v>
      </c>
      <c r="H22" s="58" t="str">
        <f>'[15]Gruppen'!G22</f>
        <v>Dü</v>
      </c>
      <c r="I22" s="8"/>
      <c r="J22" s="8"/>
      <c r="K22" s="9"/>
      <c r="L22" s="30"/>
      <c r="M22" s="31"/>
      <c r="N22" s="32"/>
      <c r="O22" s="30"/>
      <c r="P22" s="31"/>
      <c r="Q22" s="32"/>
      <c r="R22" s="30"/>
      <c r="S22" s="31"/>
      <c r="T22" s="32"/>
      <c r="U22" s="33"/>
      <c r="V22" s="31"/>
      <c r="W22" s="34"/>
      <c r="X22" s="35"/>
      <c r="Y22" s="36"/>
      <c r="Z22" s="37"/>
      <c r="AA22" s="55" t="s">
        <v>10</v>
      </c>
      <c r="AB22" s="167" t="str">
        <f>F23</f>
        <v> Bartelt-Ludwig</v>
      </c>
      <c r="AC22" s="168" t="s">
        <v>28</v>
      </c>
      <c r="AD22" s="169" t="str">
        <f>F24</f>
        <v> Cremer</v>
      </c>
      <c r="AE22" s="59">
        <f>AE21+$AE$5</f>
        <v>0.4375</v>
      </c>
      <c r="AF22" s="72" t="s">
        <v>29</v>
      </c>
    </row>
    <row r="23" spans="3:32" ht="24.75" customHeight="1">
      <c r="C23" s="38">
        <v>4</v>
      </c>
      <c r="D23" s="172">
        <v>2</v>
      </c>
      <c r="E23" s="58">
        <f>'[15]Gruppen'!D23</f>
        <v>159</v>
      </c>
      <c r="F23" s="57" t="str">
        <f>'[15]Gruppen'!E23</f>
        <v> Bartelt-Ludwig</v>
      </c>
      <c r="G23" s="57" t="str">
        <f>'[15]Gruppen'!F23</f>
        <v> Rosemarie</v>
      </c>
      <c r="H23" s="58" t="str">
        <f>'[15]Gruppen'!G23</f>
        <v>MR</v>
      </c>
      <c r="I23" s="39"/>
      <c r="J23" s="40"/>
      <c r="K23" s="11"/>
      <c r="L23" s="681"/>
      <c r="M23" s="681"/>
      <c r="N23" s="681"/>
      <c r="O23" s="39"/>
      <c r="P23" s="40"/>
      <c r="Q23" s="11"/>
      <c r="R23" s="39"/>
      <c r="S23" s="40"/>
      <c r="T23" s="11"/>
      <c r="U23" s="12"/>
      <c r="V23" s="40"/>
      <c r="W23" s="41"/>
      <c r="X23" s="13"/>
      <c r="Y23" s="42"/>
      <c r="Z23" s="43"/>
      <c r="AA23" s="55" t="s">
        <v>11</v>
      </c>
      <c r="AB23" s="167" t="str">
        <f>F24</f>
        <v> Cremer</v>
      </c>
      <c r="AC23" s="168" t="s">
        <v>28</v>
      </c>
      <c r="AD23" s="169" t="str">
        <f>F22</f>
        <v> Pigerl</v>
      </c>
      <c r="AE23" s="59">
        <f>AE22+$AE$5</f>
        <v>0.4583333333333333</v>
      </c>
      <c r="AF23" s="72" t="s">
        <v>29</v>
      </c>
    </row>
    <row r="24" spans="3:32" ht="24.75" customHeight="1">
      <c r="C24" s="38">
        <v>1</v>
      </c>
      <c r="D24" s="172">
        <v>3</v>
      </c>
      <c r="E24" s="58">
        <f>'[15]Gruppen'!D24</f>
        <v>160</v>
      </c>
      <c r="F24" s="57" t="str">
        <f>'[15]Gruppen'!E24</f>
        <v> Cremer</v>
      </c>
      <c r="G24" s="57" t="str">
        <f>'[15]Gruppen'!F24</f>
        <v> Carmen</v>
      </c>
      <c r="H24" s="58" t="str">
        <f>'[15]Gruppen'!G24</f>
        <v>MR</v>
      </c>
      <c r="I24" s="39"/>
      <c r="J24" s="40"/>
      <c r="K24" s="11"/>
      <c r="L24" s="39"/>
      <c r="M24" s="40"/>
      <c r="N24" s="11"/>
      <c r="O24" s="681"/>
      <c r="P24" s="681"/>
      <c r="Q24" s="681"/>
      <c r="R24" s="39"/>
      <c r="S24" s="40"/>
      <c r="T24" s="11"/>
      <c r="U24" s="12"/>
      <c r="V24" s="40"/>
      <c r="W24" s="41"/>
      <c r="X24" s="13"/>
      <c r="Y24" s="42"/>
      <c r="Z24" s="43"/>
      <c r="AA24" s="55" t="s">
        <v>12</v>
      </c>
      <c r="AB24" s="167" t="str">
        <f>F25</f>
        <v> Orlich</v>
      </c>
      <c r="AC24" s="168" t="s">
        <v>28</v>
      </c>
      <c r="AD24" s="169" t="str">
        <f>F23</f>
        <v> Bartelt-Ludwig</v>
      </c>
      <c r="AE24" s="59">
        <f>AE23+$AE$5</f>
        <v>0.47916666666666663</v>
      </c>
      <c r="AF24" s="72" t="s">
        <v>29</v>
      </c>
    </row>
    <row r="25" spans="3:32" ht="24.75" customHeight="1" thickBot="1">
      <c r="C25" s="44">
        <v>2</v>
      </c>
      <c r="D25" s="174">
        <v>4</v>
      </c>
      <c r="E25" s="54">
        <f>'[15]Gruppen'!D25</f>
        <v>164</v>
      </c>
      <c r="F25" s="53" t="str">
        <f>'[15]Gruppen'!E25</f>
        <v> Orlich</v>
      </c>
      <c r="G25" s="53" t="str">
        <f>'[15]Gruppen'!F25</f>
        <v> Karin</v>
      </c>
      <c r="H25" s="54" t="str">
        <f>'[15]Gruppen'!G25</f>
        <v>Dü</v>
      </c>
      <c r="I25" s="45"/>
      <c r="J25" s="46"/>
      <c r="K25" s="14"/>
      <c r="L25" s="45"/>
      <c r="M25" s="46"/>
      <c r="N25" s="14"/>
      <c r="O25" s="45"/>
      <c r="P25" s="46"/>
      <c r="Q25" s="14"/>
      <c r="R25" s="680"/>
      <c r="S25" s="680"/>
      <c r="T25" s="680"/>
      <c r="U25" s="47"/>
      <c r="V25" s="46"/>
      <c r="W25" s="48"/>
      <c r="X25" s="15"/>
      <c r="Y25" s="49"/>
      <c r="Z25" s="50"/>
      <c r="AA25" s="55" t="s">
        <v>13</v>
      </c>
      <c r="AB25" s="167" t="str">
        <f>F22</f>
        <v> Pigerl</v>
      </c>
      <c r="AC25" s="168" t="s">
        <v>28</v>
      </c>
      <c r="AD25" s="169" t="str">
        <f>F23</f>
        <v> Bartelt-Ludwig</v>
      </c>
      <c r="AE25" s="59">
        <f>AE24+$AE$5</f>
        <v>0.49999999999999994</v>
      </c>
      <c r="AF25" s="72" t="s">
        <v>29</v>
      </c>
    </row>
    <row r="26" spans="24:32" ht="24.75" customHeight="1">
      <c r="X26" s="24"/>
      <c r="Y26" s="24"/>
      <c r="Z26" s="24"/>
      <c r="AA26" s="56" t="s">
        <v>14</v>
      </c>
      <c r="AB26" s="180" t="str">
        <f>F24</f>
        <v> Cremer</v>
      </c>
      <c r="AC26" s="181" t="s">
        <v>28</v>
      </c>
      <c r="AD26" s="182" t="str">
        <f>F25</f>
        <v> Orlich</v>
      </c>
      <c r="AE26" s="60">
        <f>AE25+$AE$5</f>
        <v>0.5208333333333333</v>
      </c>
      <c r="AF26" s="73" t="s">
        <v>29</v>
      </c>
    </row>
    <row r="27" spans="3:32" ht="24.75" customHeight="1" hidden="1" thickBot="1">
      <c r="C27" s="1"/>
      <c r="F27" s="662" t="s">
        <v>17</v>
      </c>
      <c r="G27" s="662"/>
      <c r="H27" s="662"/>
      <c r="O27" s="3"/>
      <c r="P27" s="3"/>
      <c r="R27" s="3"/>
      <c r="S27" s="3"/>
      <c r="U27" s="3"/>
      <c r="V27" s="3"/>
      <c r="X27" s="19"/>
      <c r="Y27" s="19"/>
      <c r="Z27" s="24"/>
      <c r="AA27" s="71"/>
      <c r="AB27" s="159">
        <f>AB6</f>
        <v>44534</v>
      </c>
      <c r="AC27" s="51"/>
      <c r="AD27" s="52" t="str">
        <f>AD6</f>
        <v>Halle 2</v>
      </c>
      <c r="AE27" s="75" t="s">
        <v>30</v>
      </c>
      <c r="AF27" s="76">
        <f>AF20+1</f>
        <v>33</v>
      </c>
    </row>
    <row r="28" spans="3:32" ht="24.75" customHeight="1" hidden="1" thickBot="1">
      <c r="C28" s="4" t="s">
        <v>1</v>
      </c>
      <c r="D28" s="160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677">
        <v>1</v>
      </c>
      <c r="J28" s="677"/>
      <c r="K28" s="678"/>
      <c r="L28" s="679">
        <v>2</v>
      </c>
      <c r="M28" s="677"/>
      <c r="N28" s="678"/>
      <c r="O28" s="679">
        <v>3</v>
      </c>
      <c r="P28" s="677"/>
      <c r="Q28" s="678"/>
      <c r="R28" s="679">
        <v>4</v>
      </c>
      <c r="S28" s="677"/>
      <c r="T28" s="678"/>
      <c r="U28" s="679" t="s">
        <v>7</v>
      </c>
      <c r="V28" s="677"/>
      <c r="W28" s="678"/>
      <c r="X28" s="679" t="s">
        <v>8</v>
      </c>
      <c r="Y28" s="677"/>
      <c r="Z28" s="678"/>
      <c r="AA28" s="55" t="s">
        <v>9</v>
      </c>
      <c r="AB28" s="167" t="e">
        <f>F29</f>
        <v>#N/A</v>
      </c>
      <c r="AC28" s="168" t="s">
        <v>28</v>
      </c>
      <c r="AD28" s="169" t="e">
        <f>F32</f>
        <v>#N/A</v>
      </c>
      <c r="AE28" s="59">
        <f>AE21</f>
        <v>0.4166666666666667</v>
      </c>
      <c r="AF28" s="72" t="s">
        <v>29</v>
      </c>
    </row>
    <row r="29" spans="3:32" ht="24.75" customHeight="1" hidden="1">
      <c r="C29" s="29">
        <v>1</v>
      </c>
      <c r="D29" s="166">
        <v>1</v>
      </c>
      <c r="E29" s="58" t="e">
        <f>'[15]Gruppen'!D29</f>
        <v>#N/A</v>
      </c>
      <c r="F29" s="57" t="e">
        <f>'[15]Gruppen'!E29</f>
        <v>#N/A</v>
      </c>
      <c r="G29" s="57" t="e">
        <f>'[15]Gruppen'!F29</f>
        <v>#N/A</v>
      </c>
      <c r="H29" s="58" t="e">
        <f>'[15]Gruppen'!G29</f>
        <v>#N/A</v>
      </c>
      <c r="I29" s="8"/>
      <c r="J29" s="8"/>
      <c r="K29" s="9"/>
      <c r="L29" s="30"/>
      <c r="M29" s="31"/>
      <c r="N29" s="32"/>
      <c r="O29" s="30"/>
      <c r="P29" s="31"/>
      <c r="Q29" s="32"/>
      <c r="R29" s="30"/>
      <c r="S29" s="31"/>
      <c r="T29" s="32"/>
      <c r="U29" s="33"/>
      <c r="V29" s="31"/>
      <c r="W29" s="34"/>
      <c r="X29" s="35"/>
      <c r="Y29" s="36"/>
      <c r="Z29" s="37"/>
      <c r="AA29" s="55" t="s">
        <v>10</v>
      </c>
      <c r="AB29" s="167" t="e">
        <f>F30</f>
        <v>#N/A</v>
      </c>
      <c r="AC29" s="168" t="s">
        <v>28</v>
      </c>
      <c r="AD29" s="169" t="e">
        <f>F31</f>
        <v>#N/A</v>
      </c>
      <c r="AE29" s="59">
        <f>AE28+$AE$5</f>
        <v>0.4375</v>
      </c>
      <c r="AF29" s="72" t="s">
        <v>29</v>
      </c>
    </row>
    <row r="30" spans="3:32" ht="24.75" customHeight="1" hidden="1">
      <c r="C30" s="38">
        <v>4</v>
      </c>
      <c r="D30" s="172">
        <v>2</v>
      </c>
      <c r="E30" s="58" t="e">
        <f>'[15]Gruppen'!D30</f>
        <v>#N/A</v>
      </c>
      <c r="F30" s="57" t="e">
        <f>'[15]Gruppen'!E30</f>
        <v>#N/A</v>
      </c>
      <c r="G30" s="57" t="e">
        <f>'[15]Gruppen'!F30</f>
        <v>#N/A</v>
      </c>
      <c r="H30" s="58" t="e">
        <f>'[15]Gruppen'!G30</f>
        <v>#N/A</v>
      </c>
      <c r="I30" s="39"/>
      <c r="J30" s="40"/>
      <c r="K30" s="11"/>
      <c r="L30" s="681"/>
      <c r="M30" s="681"/>
      <c r="N30" s="681"/>
      <c r="O30" s="39"/>
      <c r="P30" s="40"/>
      <c r="Q30" s="11"/>
      <c r="R30" s="39"/>
      <c r="S30" s="40"/>
      <c r="T30" s="11"/>
      <c r="U30" s="12"/>
      <c r="V30" s="40"/>
      <c r="W30" s="41"/>
      <c r="X30" s="13"/>
      <c r="Y30" s="42"/>
      <c r="Z30" s="43"/>
      <c r="AA30" s="55" t="s">
        <v>11</v>
      </c>
      <c r="AB30" s="167" t="e">
        <f>F31</f>
        <v>#N/A</v>
      </c>
      <c r="AC30" s="168" t="s">
        <v>28</v>
      </c>
      <c r="AD30" s="169" t="e">
        <f>F29</f>
        <v>#N/A</v>
      </c>
      <c r="AE30" s="59">
        <f>AE29+$AE$5</f>
        <v>0.4583333333333333</v>
      </c>
      <c r="AF30" s="72" t="s">
        <v>29</v>
      </c>
    </row>
    <row r="31" spans="3:32" ht="24.75" customHeight="1" hidden="1">
      <c r="C31" s="38">
        <v>3</v>
      </c>
      <c r="D31" s="172">
        <v>3</v>
      </c>
      <c r="E31" s="58" t="e">
        <f>'[15]Gruppen'!D31</f>
        <v>#N/A</v>
      </c>
      <c r="F31" s="57" t="e">
        <f>'[15]Gruppen'!E31</f>
        <v>#N/A</v>
      </c>
      <c r="G31" s="57" t="e">
        <f>'[15]Gruppen'!F31</f>
        <v>#N/A</v>
      </c>
      <c r="H31" s="58" t="e">
        <f>'[15]Gruppen'!G31</f>
        <v>#N/A</v>
      </c>
      <c r="I31" s="39"/>
      <c r="J31" s="40"/>
      <c r="K31" s="11"/>
      <c r="L31" s="39"/>
      <c r="M31" s="40"/>
      <c r="N31" s="11"/>
      <c r="O31" s="681"/>
      <c r="P31" s="681"/>
      <c r="Q31" s="681"/>
      <c r="R31" s="39"/>
      <c r="S31" s="40"/>
      <c r="T31" s="11"/>
      <c r="U31" s="12"/>
      <c r="V31" s="40"/>
      <c r="W31" s="41"/>
      <c r="X31" s="13"/>
      <c r="Y31" s="42"/>
      <c r="Z31" s="43"/>
      <c r="AA31" s="55" t="s">
        <v>12</v>
      </c>
      <c r="AB31" s="167" t="e">
        <f>F32</f>
        <v>#N/A</v>
      </c>
      <c r="AC31" s="168" t="s">
        <v>28</v>
      </c>
      <c r="AD31" s="169" t="e">
        <f>F30</f>
        <v>#N/A</v>
      </c>
      <c r="AE31" s="59">
        <f>AE30+$AE$5</f>
        <v>0.47916666666666663</v>
      </c>
      <c r="AF31" s="72" t="s">
        <v>29</v>
      </c>
    </row>
    <row r="32" spans="3:32" ht="24.75" customHeight="1" hidden="1" thickBot="1">
      <c r="C32" s="44">
        <v>2</v>
      </c>
      <c r="D32" s="174">
        <v>4</v>
      </c>
      <c r="E32" s="54" t="e">
        <f>'[15]Gruppen'!D32</f>
        <v>#N/A</v>
      </c>
      <c r="F32" s="53" t="e">
        <f>'[15]Gruppen'!E32</f>
        <v>#N/A</v>
      </c>
      <c r="G32" s="53" t="e">
        <f>'[15]Gruppen'!F32</f>
        <v>#N/A</v>
      </c>
      <c r="H32" s="54" t="e">
        <f>'[15]Gruppen'!G32</f>
        <v>#N/A</v>
      </c>
      <c r="I32" s="45"/>
      <c r="J32" s="46"/>
      <c r="K32" s="14"/>
      <c r="L32" s="45"/>
      <c r="M32" s="46"/>
      <c r="N32" s="14"/>
      <c r="O32" s="45"/>
      <c r="P32" s="46"/>
      <c r="Q32" s="14"/>
      <c r="R32" s="680"/>
      <c r="S32" s="680"/>
      <c r="T32" s="680"/>
      <c r="U32" s="47"/>
      <c r="V32" s="46"/>
      <c r="W32" s="48"/>
      <c r="X32" s="15"/>
      <c r="Y32" s="49"/>
      <c r="Z32" s="50"/>
      <c r="AA32" s="55" t="s">
        <v>13</v>
      </c>
      <c r="AB32" s="167" t="e">
        <f>F29</f>
        <v>#N/A</v>
      </c>
      <c r="AC32" s="168" t="s">
        <v>28</v>
      </c>
      <c r="AD32" s="169" t="e">
        <f>F30</f>
        <v>#N/A</v>
      </c>
      <c r="AE32" s="59">
        <f>AE31+$AE$5</f>
        <v>0.49999999999999994</v>
      </c>
      <c r="AF32" s="72" t="s">
        <v>29</v>
      </c>
    </row>
    <row r="33" spans="27:32" ht="24.75" customHeight="1" hidden="1">
      <c r="AA33" s="56" t="s">
        <v>14</v>
      </c>
      <c r="AB33" s="180" t="e">
        <f>F31</f>
        <v>#N/A</v>
      </c>
      <c r="AC33" s="181" t="s">
        <v>28</v>
      </c>
      <c r="AD33" s="182" t="e">
        <f>F32</f>
        <v>#N/A</v>
      </c>
      <c r="AE33" s="60">
        <f>AE32+$AE$5</f>
        <v>0.5208333333333333</v>
      </c>
      <c r="AF33" s="73" t="s">
        <v>29</v>
      </c>
    </row>
    <row r="34" ht="26.25" customHeight="1"/>
    <row r="35" ht="26.25" customHeight="1"/>
  </sheetData>
  <sheetProtection/>
  <mergeCells count="43">
    <mergeCell ref="I21:K21"/>
    <mergeCell ref="L21:N21"/>
    <mergeCell ref="O21:Q21"/>
    <mergeCell ref="O17:Q17"/>
    <mergeCell ref="R21:T21"/>
    <mergeCell ref="L23:N23"/>
    <mergeCell ref="L16:N16"/>
    <mergeCell ref="O24:Q24"/>
    <mergeCell ref="I7:K7"/>
    <mergeCell ref="L7:N7"/>
    <mergeCell ref="O7:Q7"/>
    <mergeCell ref="I14:K14"/>
    <mergeCell ref="L9:N9"/>
    <mergeCell ref="L14:N14"/>
    <mergeCell ref="O14:Q14"/>
    <mergeCell ref="O10:Q10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L30:N30"/>
    <mergeCell ref="I28:K28"/>
    <mergeCell ref="R32:T32"/>
    <mergeCell ref="O31:Q31"/>
    <mergeCell ref="R28:T28"/>
    <mergeCell ref="L28:N28"/>
    <mergeCell ref="O28:Q28"/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T116"/>
  <sheetViews>
    <sheetView zoomScale="75" zoomScaleNormal="75" workbookViewId="0" topLeftCell="A1">
      <selection activeCell="G35" sqref="G35"/>
    </sheetView>
  </sheetViews>
  <sheetFormatPr defaultColWidth="11.421875" defaultRowHeight="12.75"/>
  <cols>
    <col min="1" max="1" width="4.7109375" style="23" customWidth="1"/>
    <col min="2" max="3" width="4.7109375" style="0" hidden="1" customWidth="1"/>
    <col min="4" max="4" width="5.00390625" style="0" hidden="1" customWidth="1"/>
    <col min="5" max="5" width="33.7109375" style="0" customWidth="1"/>
    <col min="6" max="6" width="3.8515625" style="0" customWidth="1"/>
    <col min="7" max="7" width="30.7109375" style="0" customWidth="1"/>
    <col min="8" max="8" width="4.00390625" style="0" customWidth="1"/>
    <col min="9" max="9" width="30.7109375" style="0" customWidth="1"/>
    <col min="10" max="10" width="4.00390625" style="0" customWidth="1"/>
    <col min="11" max="11" width="31.57421875" style="23" customWidth="1"/>
    <col min="12" max="12" width="2.421875" style="0" customWidth="1"/>
    <col min="13" max="13" width="6.8515625" style="0" hidden="1" customWidth="1"/>
    <col min="14" max="14" width="29.421875" style="0" hidden="1" customWidth="1"/>
    <col min="15" max="15" width="0" style="0" hidden="1" customWidth="1"/>
    <col min="16" max="16" width="25.421875" style="0" hidden="1" customWidth="1"/>
    <col min="17" max="21" width="0" style="0" hidden="1" customWidth="1"/>
  </cols>
  <sheetData>
    <row r="1" spans="1:11" s="432" customFormat="1" ht="27" customHeight="1">
      <c r="A1" s="699" t="str">
        <f>'[15]Gruppen'!B1</f>
        <v>52. Westdeutsche Senioren - Einzelmeisterschaft 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s="432" customFormat="1" ht="27" customHeight="1">
      <c r="A2" s="699" t="str">
        <f>'[15]Gruppen'!B2</f>
        <v>04. + 05. Dezember  2021  in Hamm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</row>
    <row r="3" spans="1:11" s="432" customFormat="1" ht="27" customHeight="1">
      <c r="A3" s="663" t="str">
        <f>'[15]Gruppen'!B3</f>
        <v>Seniorinnen 65 - Einzel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</row>
    <row r="4" spans="1:9" s="433" customFormat="1" ht="15" customHeight="1">
      <c r="A4" s="20" t="s">
        <v>44</v>
      </c>
      <c r="B4" s="20"/>
      <c r="C4" s="20"/>
      <c r="D4" s="20"/>
      <c r="E4" s="20"/>
      <c r="F4" s="20"/>
      <c r="G4" s="20"/>
      <c r="H4" s="20"/>
      <c r="I4" s="20"/>
    </row>
    <row r="5" spans="1:11" s="65" customFormat="1" ht="15" customHeight="1">
      <c r="A5" s="22"/>
      <c r="E5" s="434">
        <f>'[15]Einzel_Zeit'!D9</f>
        <v>44534</v>
      </c>
      <c r="F5" s="20"/>
      <c r="G5" s="434">
        <f>'[15]Einzel_Zeit'!H9</f>
        <v>44534</v>
      </c>
      <c r="H5" s="20"/>
      <c r="I5" s="434">
        <f>'[15]Einzel_Zeit'!L9</f>
        <v>44534</v>
      </c>
      <c r="K5" s="22"/>
    </row>
    <row r="6" spans="1:11" s="65" customFormat="1" ht="15" customHeight="1">
      <c r="A6" s="20"/>
      <c r="B6" s="20"/>
      <c r="C6" s="20"/>
      <c r="D6" s="435" t="s">
        <v>38</v>
      </c>
      <c r="E6" s="435" t="s">
        <v>19</v>
      </c>
      <c r="F6" s="435" t="s">
        <v>18</v>
      </c>
      <c r="G6" s="435" t="s">
        <v>20</v>
      </c>
      <c r="H6" s="435" t="s">
        <v>18</v>
      </c>
      <c r="I6" s="435" t="s">
        <v>21</v>
      </c>
      <c r="J6" s="435" t="s">
        <v>18</v>
      </c>
      <c r="K6" s="436" t="s">
        <v>39</v>
      </c>
    </row>
    <row r="7" spans="1:11" s="65" customFormat="1" ht="15" customHeight="1">
      <c r="A7" s="20"/>
      <c r="B7" s="20"/>
      <c r="C7" s="20"/>
      <c r="D7" s="435"/>
      <c r="E7" s="435"/>
      <c r="F7" s="435"/>
      <c r="G7" s="435"/>
      <c r="H7" s="435"/>
      <c r="I7" s="435"/>
      <c r="J7" s="435"/>
      <c r="K7" s="437"/>
    </row>
    <row r="8" spans="1:11" s="65" customFormat="1" ht="15" customHeight="1">
      <c r="A8" s="20"/>
      <c r="B8" s="20"/>
      <c r="C8" s="20"/>
      <c r="D8" s="435"/>
      <c r="E8" s="435"/>
      <c r="F8" s="435"/>
      <c r="G8" s="435"/>
      <c r="H8" s="435"/>
      <c r="I8" s="435"/>
      <c r="J8" s="435"/>
      <c r="K8" s="437"/>
    </row>
    <row r="9" spans="1:20" s="65" customFormat="1" ht="15" customHeight="1">
      <c r="A9" s="20"/>
      <c r="B9" s="20"/>
      <c r="C9" s="20"/>
      <c r="D9" s="435"/>
      <c r="E9" s="435"/>
      <c r="F9" s="438"/>
      <c r="G9" s="435"/>
      <c r="H9" s="435"/>
      <c r="I9" s="439"/>
      <c r="J9" s="440" t="s">
        <v>22</v>
      </c>
      <c r="K9" s="441" t="str">
        <f>K19</f>
        <v> </v>
      </c>
      <c r="M9" s="442"/>
      <c r="N9" s="20" t="s">
        <v>78</v>
      </c>
      <c r="O9" s="62" t="s">
        <v>32</v>
      </c>
      <c r="P9" s="62" t="s">
        <v>33</v>
      </c>
      <c r="Q9" s="62" t="s">
        <v>34</v>
      </c>
      <c r="R9" s="62" t="s">
        <v>35</v>
      </c>
      <c r="S9" s="62" t="s">
        <v>36</v>
      </c>
      <c r="T9" s="62" t="s">
        <v>37</v>
      </c>
    </row>
    <row r="10" spans="1:20" s="65" customFormat="1" ht="18" customHeight="1">
      <c r="A10" s="443">
        <v>1</v>
      </c>
      <c r="B10" s="443">
        <v>1</v>
      </c>
      <c r="C10" s="443">
        <v>1</v>
      </c>
      <c r="D10" s="444">
        <v>1</v>
      </c>
      <c r="E10" s="445" t="str">
        <f>IF(OR(D10="",ISNA(VLOOKUP(D10,Teilnehmer,1,FALSE))),"Startnummer nicht vergeben",CONCATENATE("  ",VLOOKUP(D10,Teilnehmer,2,FALSE)," ",VLOOKUP(D10,Teilnehmer,3,FALSE)," , ",VLOOKUP(D10,Teilnehmer,4,FALSE),"   ",VLOOKUP(D10,Teilnehmer,5,FALSE)))</f>
        <v>  162  Kux-Sieberath ,  Gerda   Dü</v>
      </c>
      <c r="F10" s="446">
        <f>'[15]Erg_ ko-Runde'!P4</f>
      </c>
      <c r="G10" s="27"/>
      <c r="H10" s="28"/>
      <c r="I10" s="28"/>
      <c r="J10" s="440" t="s">
        <v>23</v>
      </c>
      <c r="K10" s="441" t="str">
        <f>IF(J14&lt;J24,I14,I24)</f>
        <v> </v>
      </c>
      <c r="M10" s="442" t="s">
        <v>22</v>
      </c>
      <c r="N10" s="20" t="str">
        <f>K9</f>
        <v> </v>
      </c>
      <c r="O10" s="22" t="e">
        <f aca="true" t="shared" si="0" ref="O10:O17">MID(N10,3,FIND(" ",N10,3)-3)</f>
        <v>#VALUE!</v>
      </c>
      <c r="P10" s="447" t="e">
        <f aca="true" t="shared" si="1" ref="P10:P17">MID(N10,LEN(O10)+3,999)</f>
        <v>#VALUE!</v>
      </c>
      <c r="Q10" s="22" t="e">
        <f aca="true" t="shared" si="2" ref="Q10:Q17">LEFT(P10,FIND(" ",P10,3)-1)</f>
        <v>#VALUE!</v>
      </c>
      <c r="R10" s="22" t="e">
        <f aca="true" t="shared" si="3" ref="R10:R17">MID(P10,LEN(Q10)+3,999)</f>
        <v>#VALUE!</v>
      </c>
      <c r="S10" s="22" t="e">
        <f aca="true" t="shared" si="4" ref="S10:S17">LEFT(R10,FIND(" ",R10,3)-1)</f>
        <v>#VALUE!</v>
      </c>
      <c r="T10" s="22" t="e">
        <f aca="true" t="shared" si="5" ref="T10:T17">MID(R10,LEN(S10)+4,999)</f>
        <v>#VALUE!</v>
      </c>
    </row>
    <row r="11" spans="1:20" s="65" customFormat="1" ht="18" customHeight="1">
      <c r="A11" s="448">
        <v>1</v>
      </c>
      <c r="B11" s="443"/>
      <c r="C11" s="449"/>
      <c r="D11" s="66"/>
      <c r="E11" s="701">
        <f>IF(AND(LEN(E10)&gt;20,LEN(E13)&gt;20),CONCATENATE('[15]Erg_ ko-Runde'!B4,"     ",'[15]Erg_ ko-Runde'!C4," ",'[15]Erg_ ko-Runde'!D4,"     ",'[15]Erg_ ko-Runde'!E4,),"")</f>
      </c>
      <c r="F11" s="450"/>
      <c r="G11" s="451" t="str">
        <f>IF(F10=F13," ",IF(F10&lt;F13,E13,E10))</f>
        <v> </v>
      </c>
      <c r="H11" s="452">
        <f>'[15]Erg_ ko-Runde'!P8</f>
      </c>
      <c r="I11" s="27"/>
      <c r="J11" s="453" t="s">
        <v>24</v>
      </c>
      <c r="K11" s="441" t="str">
        <f>IF(H11&lt;H17,G11,G17)</f>
        <v> </v>
      </c>
      <c r="M11" s="454" t="s">
        <v>23</v>
      </c>
      <c r="N11" s="20" t="str">
        <f>K10</f>
        <v> </v>
      </c>
      <c r="O11" s="22" t="e">
        <f t="shared" si="0"/>
        <v>#VALUE!</v>
      </c>
      <c r="P11" s="447" t="e">
        <f t="shared" si="1"/>
        <v>#VALUE!</v>
      </c>
      <c r="Q11" s="22" t="e">
        <f t="shared" si="2"/>
        <v>#VALUE!</v>
      </c>
      <c r="R11" s="22" t="e">
        <f t="shared" si="3"/>
        <v>#VALUE!</v>
      </c>
      <c r="S11" s="22" t="e">
        <f t="shared" si="4"/>
        <v>#VALUE!</v>
      </c>
      <c r="T11" s="22" t="e">
        <f t="shared" si="5"/>
        <v>#VALUE!</v>
      </c>
    </row>
    <row r="12" spans="1:20" s="65" customFormat="1" ht="18" customHeight="1">
      <c r="A12" s="449"/>
      <c r="B12" s="449"/>
      <c r="C12" s="449"/>
      <c r="D12" s="455"/>
      <c r="E12" s="701"/>
      <c r="F12" s="450"/>
      <c r="G12" s="456" t="str">
        <f>CONCATENATE("       ",'[15]Erg_ ko-Runde'!Y4,"       ",'[15]Erg_ ko-Runde'!Z4,"       ",'[15]Erg_ ko-Runde'!AA4,"       ",'[15]Erg_ ko-Runde'!AB4,"       ",'[15]Erg_ ko-Runde'!AC4,)</f>
        <v>                                   </v>
      </c>
      <c r="H12" s="457"/>
      <c r="I12" s="27"/>
      <c r="J12" s="453" t="s">
        <v>24</v>
      </c>
      <c r="K12" s="458" t="str">
        <f>IF(H21&lt;H27,G21,G27)</f>
        <v> </v>
      </c>
      <c r="M12" s="454" t="s">
        <v>24</v>
      </c>
      <c r="N12" s="20" t="str">
        <f>K11</f>
        <v> </v>
      </c>
      <c r="O12" s="22" t="e">
        <f t="shared" si="0"/>
        <v>#VALUE!</v>
      </c>
      <c r="P12" s="447" t="e">
        <f t="shared" si="1"/>
        <v>#VALUE!</v>
      </c>
      <c r="Q12" s="22" t="e">
        <f t="shared" si="2"/>
        <v>#VALUE!</v>
      </c>
      <c r="R12" s="22" t="e">
        <f t="shared" si="3"/>
        <v>#VALUE!</v>
      </c>
      <c r="S12" s="22" t="e">
        <f t="shared" si="4"/>
        <v>#VALUE!</v>
      </c>
      <c r="T12" s="22" t="e">
        <f t="shared" si="5"/>
        <v>#VALUE!</v>
      </c>
    </row>
    <row r="13" spans="1:20" s="65" customFormat="1" ht="18" customHeight="1">
      <c r="A13" s="449">
        <v>2</v>
      </c>
      <c r="B13" s="449">
        <v>2</v>
      </c>
      <c r="C13" s="449">
        <v>8</v>
      </c>
      <c r="D13" s="459">
        <v>16</v>
      </c>
      <c r="E13" s="451" t="str">
        <f>IF(OR(D13="",ISNA(VLOOKUP(D13,Teilnehmer,1,FALSE))),"Startnummer nicht vergeben",CONCATENATE("  ",VLOOKUP(D13,Teilnehmer,2,FALSE)," ",VLOOKUP(D13,Teilnehmer,3,FALSE)," , ",VLOOKUP(D13,Teilnehmer,4,FALSE),"   ",VLOOKUP(D13,Teilnehmer,5,FALSE)))</f>
        <v>  ---  ,    </v>
      </c>
      <c r="F13" s="460">
        <f>'[15]Erg_ ko-Runde'!Q4</f>
      </c>
      <c r="G13" s="20"/>
      <c r="H13" s="461"/>
      <c r="I13" s="27"/>
      <c r="K13" s="22"/>
      <c r="M13" s="454" t="s">
        <v>24</v>
      </c>
      <c r="N13" s="20" t="str">
        <f>K12</f>
        <v> </v>
      </c>
      <c r="O13" s="22" t="e">
        <f t="shared" si="0"/>
        <v>#VALUE!</v>
      </c>
      <c r="P13" s="447" t="e">
        <f t="shared" si="1"/>
        <v>#VALUE!</v>
      </c>
      <c r="Q13" s="22" t="e">
        <f t="shared" si="2"/>
        <v>#VALUE!</v>
      </c>
      <c r="R13" s="22" t="e">
        <f t="shared" si="3"/>
        <v>#VALUE!</v>
      </c>
      <c r="S13" s="22" t="e">
        <f t="shared" si="4"/>
        <v>#VALUE!</v>
      </c>
      <c r="T13" s="22" t="e">
        <f t="shared" si="5"/>
        <v>#VALUE!</v>
      </c>
    </row>
    <row r="14" spans="1:20" s="65" customFormat="1" ht="18" customHeight="1">
      <c r="A14" s="449"/>
      <c r="B14" s="449"/>
      <c r="C14" s="449"/>
      <c r="D14" s="66"/>
      <c r="E14" s="27"/>
      <c r="F14" s="462"/>
      <c r="G14" s="705" t="str">
        <f>CONCATENATE('[15]Erg_ ko-Runde'!B8,"     ",'[15]Erg_ ko-Runde'!C8," ",'[15]Erg_ ko-Runde'!D8,"     ",'[15]Erg_ ko-Runde'!E8,)</f>
        <v>Halle 1     Tisch 31     17:20 h</v>
      </c>
      <c r="H14" s="461"/>
      <c r="I14" s="463" t="str">
        <f>IF(H11=H17," ",IF(H11&lt;H17,G17,G11))</f>
        <v> </v>
      </c>
      <c r="J14" s="452">
        <f>'[15]Erg_ ko-Runde'!P10</f>
      </c>
      <c r="K14" s="22"/>
      <c r="M14" s="454" t="s">
        <v>27</v>
      </c>
      <c r="N14" s="20" t="str">
        <f>IF(F10&lt;F13,E10,E13)</f>
        <v>  ---  ,    </v>
      </c>
      <c r="O14" s="22" t="str">
        <f t="shared" si="0"/>
        <v>---</v>
      </c>
      <c r="P14" s="447" t="str">
        <f t="shared" si="1"/>
        <v>  ,    </v>
      </c>
      <c r="Q14" s="22" t="str">
        <f t="shared" si="2"/>
        <v>  ,</v>
      </c>
      <c r="R14" s="22" t="str">
        <f t="shared" si="3"/>
        <v>  </v>
      </c>
      <c r="S14" s="22" t="e">
        <f t="shared" si="4"/>
        <v>#VALUE!</v>
      </c>
      <c r="T14" s="22" t="e">
        <f t="shared" si="5"/>
        <v>#VALUE!</v>
      </c>
    </row>
    <row r="15" spans="1:20" s="65" customFormat="1" ht="18" customHeight="1">
      <c r="A15" s="449"/>
      <c r="B15" s="449"/>
      <c r="C15" s="443"/>
      <c r="D15" s="455"/>
      <c r="E15" s="27"/>
      <c r="F15" s="462"/>
      <c r="G15" s="705"/>
      <c r="H15" s="461"/>
      <c r="I15" s="27" t="str">
        <f>CONCATENATE("       ",'[15]Erg_ ko-Runde'!Y8,"       ",'[15]Erg_ ko-Runde'!Z8,"       ",'[15]Erg_ ko-Runde'!AA8,"       ",'[15]Erg_ ko-Runde'!AB8,"       ",'[15]Erg_ ko-Runde'!AC8,)</f>
        <v>                                   </v>
      </c>
      <c r="J15" s="464"/>
      <c r="K15" s="22"/>
      <c r="M15" s="454" t="s">
        <v>27</v>
      </c>
      <c r="N15" s="20" t="str">
        <f>IF(F16&lt;F18,E16,E18)</f>
        <v>  165  Otto ,  Monika   Dü</v>
      </c>
      <c r="O15" s="22" t="str">
        <f t="shared" si="0"/>
        <v>165</v>
      </c>
      <c r="P15" s="447" t="str">
        <f t="shared" si="1"/>
        <v>  Otto ,  Monika   Dü</v>
      </c>
      <c r="Q15" s="22" t="str">
        <f t="shared" si="2"/>
        <v>  Otto</v>
      </c>
      <c r="R15" s="22" t="str">
        <f t="shared" si="3"/>
        <v>  Monika   Dü</v>
      </c>
      <c r="S15" s="22" t="str">
        <f t="shared" si="4"/>
        <v>  Monika</v>
      </c>
      <c r="T15" s="22" t="str">
        <f t="shared" si="5"/>
        <v>Dü</v>
      </c>
    </row>
    <row r="16" spans="1:20" s="65" customFormat="1" ht="18" customHeight="1">
      <c r="A16" s="449">
        <v>3</v>
      </c>
      <c r="B16" s="449">
        <v>3</v>
      </c>
      <c r="C16" s="449">
        <v>5</v>
      </c>
      <c r="D16" s="465">
        <v>11</v>
      </c>
      <c r="E16" s="445" t="str">
        <f>IF(OR(D16="",ISNA(VLOOKUP(D16,Teilnehmer,1,FALSE))),"Startnummer nicht vergeben",CONCATENATE("  ",VLOOKUP(D16,Teilnehmer,2,FALSE)," ",VLOOKUP(D16,Teilnehmer,3,FALSE)," , ",VLOOKUP(D16,Teilnehmer,4,FALSE),"   ",VLOOKUP(D16,Teilnehmer,5,FALSE)))</f>
        <v>  159  Bartelt-Ludwig ,  Rosemarie   MR</v>
      </c>
      <c r="F16" s="446">
        <f>'[15]Erg_ ko-Runde'!P5</f>
      </c>
      <c r="G16" s="20"/>
      <c r="H16" s="461"/>
      <c r="I16" s="27"/>
      <c r="J16" s="466"/>
      <c r="K16" s="22"/>
      <c r="M16" s="454" t="s">
        <v>27</v>
      </c>
      <c r="N16" s="20" t="str">
        <f>IF(F20&lt;F23,E20,E23)</f>
        <v>  167  Röhr ,  Cordula   Dü</v>
      </c>
      <c r="O16" s="22" t="str">
        <f t="shared" si="0"/>
        <v>167</v>
      </c>
      <c r="P16" s="447" t="str">
        <f t="shared" si="1"/>
        <v>  Röhr ,  Cordula   Dü</v>
      </c>
      <c r="Q16" s="22" t="str">
        <f t="shared" si="2"/>
        <v>  Röhr</v>
      </c>
      <c r="R16" s="22" t="str">
        <f t="shared" si="3"/>
        <v>  Cordula   Dü</v>
      </c>
      <c r="S16" s="22" t="str">
        <f t="shared" si="4"/>
        <v>  Cordula</v>
      </c>
      <c r="T16" s="22" t="str">
        <f t="shared" si="5"/>
        <v>Dü</v>
      </c>
    </row>
    <row r="17" spans="1:20" s="65" customFormat="1" ht="18" customHeight="1">
      <c r="A17" s="448">
        <v>2</v>
      </c>
      <c r="B17" s="443"/>
      <c r="C17" s="449"/>
      <c r="D17" s="66"/>
      <c r="E17" s="141" t="str">
        <f>IF(AND(LEN(E16)&gt;20,LEN(E18)&gt;20),CONCATENATE('[15]Erg_ ko-Runde'!B5,"     ",'[15]Erg_ ko-Runde'!C5," ",'[15]Erg_ ko-Runde'!D5,"     ",'[15]Erg_ ko-Runde'!E5,),"")</f>
        <v>Halle 1     Tisch 31     16:30 h</v>
      </c>
      <c r="F17" s="450"/>
      <c r="G17" s="467" t="str">
        <f>IF(F16=F18," ",IF(F16&lt;F18,E18,E16))</f>
        <v> </v>
      </c>
      <c r="H17" s="468">
        <f>'[15]Erg_ ko-Runde'!Q8</f>
      </c>
      <c r="I17" s="27"/>
      <c r="J17" s="469"/>
      <c r="K17" s="22"/>
      <c r="M17" s="454" t="s">
        <v>27</v>
      </c>
      <c r="N17" s="20" t="str">
        <f>IF(F26&lt;F29,E26,E29)</f>
        <v>  168  Ruthenbeck ,  Kornelia   Dü</v>
      </c>
      <c r="O17" s="470" t="str">
        <f t="shared" si="0"/>
        <v>168</v>
      </c>
      <c r="P17" s="447" t="str">
        <f t="shared" si="1"/>
        <v>  Ruthenbeck ,  Kornelia   Dü</v>
      </c>
      <c r="Q17" s="22" t="str">
        <f t="shared" si="2"/>
        <v>  Ruthenbeck</v>
      </c>
      <c r="R17" s="22" t="str">
        <f t="shared" si="3"/>
        <v>  Kornelia   Dü</v>
      </c>
      <c r="S17" s="22" t="str">
        <f t="shared" si="4"/>
        <v>  Kornelia</v>
      </c>
      <c r="T17" s="22" t="str">
        <f t="shared" si="5"/>
        <v>Dü</v>
      </c>
    </row>
    <row r="18" spans="1:16" s="65" customFormat="1" ht="18" customHeight="1">
      <c r="A18" s="443">
        <v>4</v>
      </c>
      <c r="B18" s="443">
        <v>4</v>
      </c>
      <c r="C18" s="443">
        <v>4</v>
      </c>
      <c r="D18" s="471">
        <v>10</v>
      </c>
      <c r="E18" s="451" t="str">
        <f>IF(OR(D18="",ISNA(VLOOKUP(D18,Teilnehmer,1,FALSE))),"Startnummer nicht vergeben",CONCATENATE("  ",VLOOKUP(D18,Teilnehmer,2,FALSE)," ",VLOOKUP(D18,Teilnehmer,3,FALSE)," , ",VLOOKUP(D18,Teilnehmer,4,FALSE),"   ",VLOOKUP(D18,Teilnehmer,5,FALSE)))</f>
        <v>  165  Otto ,  Monika   Dü</v>
      </c>
      <c r="F18" s="472">
        <f>'[15]Erg_ ko-Runde'!Q5</f>
      </c>
      <c r="G18" s="20"/>
      <c r="H18" s="454"/>
      <c r="I18" s="27"/>
      <c r="J18" s="469"/>
      <c r="K18" s="22"/>
      <c r="M18" s="442" t="s">
        <v>40</v>
      </c>
      <c r="P18" s="473" t="str">
        <f>'[15]Teilnehmer'!L51</f>
        <v>  Müller ,  Martina  Ar</v>
      </c>
    </row>
    <row r="19" spans="1:16" s="65" customFormat="1" ht="18" customHeight="1">
      <c r="A19" s="22"/>
      <c r="B19" s="22"/>
      <c r="D19" s="455"/>
      <c r="E19" s="20"/>
      <c r="F19" s="462"/>
      <c r="G19" s="20"/>
      <c r="H19" s="454"/>
      <c r="I19" s="705" t="str">
        <f>CONCATENATE('[15]Erg_ ko-Runde'!B10,"     ",'[15]Erg_ ko-Runde'!C10," ",'[15]Erg_ ko-Runde'!D10,"     ",'[15]Erg_ ko-Runde'!E10,)</f>
        <v>Halle 1     Tisch 31     18:10 h</v>
      </c>
      <c r="J19" s="469"/>
      <c r="K19" s="474" t="str">
        <f>IF(J14=J24," ",IF(J14&lt;J24,I24,I14))</f>
        <v> </v>
      </c>
      <c r="M19" s="442" t="s">
        <v>40</v>
      </c>
      <c r="P19" s="473" t="str">
        <f>'[15]Teilnehmer'!L52</f>
        <v>  Heuer ,  Ulrike  OWL</v>
      </c>
    </row>
    <row r="20" spans="1:16" s="65" customFormat="1" ht="18" customHeight="1">
      <c r="A20" s="443">
        <v>5</v>
      </c>
      <c r="B20" s="443">
        <v>5</v>
      </c>
      <c r="C20" s="443">
        <v>3</v>
      </c>
      <c r="D20" s="444">
        <v>3</v>
      </c>
      <c r="E20" s="445" t="str">
        <f>IF(OR(D20="",ISNA(VLOOKUP(D20,Teilnehmer,1,FALSE))),"Startnummer nicht vergeben",CONCATENATE("  ",VLOOKUP(D20,Teilnehmer,2,FALSE)," ",VLOOKUP(D20,Teilnehmer,3,FALSE)," , ",VLOOKUP(D20,Teilnehmer,4,FALSE),"   ",VLOOKUP(D20,Teilnehmer,5,FALSE)))</f>
        <v>  166  Pigerl ,  Almut   Dü</v>
      </c>
      <c r="F20" s="446">
        <f>'[15]Erg_ ko-Runde'!P6</f>
      </c>
      <c r="G20" s="20"/>
      <c r="H20" s="28"/>
      <c r="I20" s="705"/>
      <c r="J20" s="466"/>
      <c r="K20" s="20" t="str">
        <f>CONCATENATE("       ",'[15]Erg_ ko-Runde'!Y10,"       ",'[15]Erg_ ko-Runde'!Z10,"       ",'[15]Erg_ ko-Runde'!AA10,"       ",'[15]Erg_ ko-Runde'!AB10,"       ",'[15]Erg_ ko-Runde'!AC10,)</f>
        <v>                                   </v>
      </c>
      <c r="M20" s="442" t="s">
        <v>40</v>
      </c>
      <c r="P20" s="473" t="str">
        <f>'[15]Teilnehmer'!L53</f>
        <v>  Cremer ,  Carmen  MR</v>
      </c>
    </row>
    <row r="21" spans="1:16" s="65" customFormat="1" ht="18" customHeight="1">
      <c r="A21" s="448">
        <v>3</v>
      </c>
      <c r="B21" s="443"/>
      <c r="C21" s="449"/>
      <c r="D21" s="66"/>
      <c r="E21" s="705" t="str">
        <f>IF(AND(LEN(E20)&gt;20,LEN(E23)&gt;20),CONCATENATE('[15]Erg_ ko-Runde'!B6,"     ",'[15]Erg_ ko-Runde'!C6," ",'[15]Erg_ ko-Runde'!D6,"     ",'[15]Erg_ ko-Runde'!E6,),"")</f>
        <v>Halle 1     Tisch 32     16:30 h</v>
      </c>
      <c r="F21" s="450"/>
      <c r="G21" s="451" t="str">
        <f>IF(F20=F23," ",IF(F20&lt;F23,E23,E20))</f>
        <v> </v>
      </c>
      <c r="H21" s="452">
        <f>'[15]Erg_ ko-Runde'!P9</f>
      </c>
      <c r="I21" s="27"/>
      <c r="J21" s="466"/>
      <c r="K21" s="22"/>
      <c r="M21" s="442"/>
      <c r="P21" s="473"/>
    </row>
    <row r="22" spans="1:16" s="65" customFormat="1" ht="18" customHeight="1">
      <c r="A22" s="449"/>
      <c r="B22" s="449"/>
      <c r="C22" s="449"/>
      <c r="D22" s="455"/>
      <c r="E22" s="705"/>
      <c r="F22" s="450"/>
      <c r="G22" s="20" t="str">
        <f>CONCATENATE("       ",'[15]Erg_ ko-Runde'!Y6,"       ",'[15]Erg_ ko-Runde'!Z6,"       ",'[15]Erg_ ko-Runde'!AA6,"       ",'[15]Erg_ ko-Runde'!AB6,"       ",'[15]Erg_ ko-Runde'!AC6,)</f>
        <v>                                   </v>
      </c>
      <c r="H22" s="457"/>
      <c r="I22" s="27"/>
      <c r="J22" s="466"/>
      <c r="K22" s="22"/>
      <c r="M22" s="442" t="s">
        <v>41</v>
      </c>
      <c r="N22"/>
      <c r="O22"/>
      <c r="P22" s="473" t="str">
        <f>'[15]Teilnehmer'!L59</f>
        <v>    --- , 0  0</v>
      </c>
    </row>
    <row r="23" spans="1:16" s="65" customFormat="1" ht="18" customHeight="1">
      <c r="A23" s="449">
        <v>6</v>
      </c>
      <c r="B23" s="449">
        <v>6</v>
      </c>
      <c r="C23" s="449">
        <v>6</v>
      </c>
      <c r="D23" s="471">
        <v>9</v>
      </c>
      <c r="E23" s="451" t="str">
        <f>IF(OR(D23="",ISNA(VLOOKUP(D23,Teilnehmer,1,FALSE))),"Startnummer nicht vergeben",CONCATENATE("  ",VLOOKUP(D23,Teilnehmer,2,FALSE)," ",VLOOKUP(D23,Teilnehmer,3,FALSE)," , ",VLOOKUP(D23,Teilnehmer,4,FALSE),"   ",VLOOKUP(D23,Teilnehmer,5,FALSE)))</f>
        <v>  167  Röhr ,  Cordula   Dü</v>
      </c>
      <c r="F23" s="472">
        <f>'[15]Erg_ ko-Runde'!Q6</f>
      </c>
      <c r="G23" s="20"/>
      <c r="H23" s="461"/>
      <c r="I23" s="27"/>
      <c r="J23" s="466"/>
      <c r="K23" s="22"/>
      <c r="M23" s="442" t="s">
        <v>41</v>
      </c>
      <c r="N23"/>
      <c r="O23"/>
      <c r="P23" s="473" t="str">
        <f>'[15]Teilnehmer'!L60</f>
        <v>    --- , 0  0</v>
      </c>
    </row>
    <row r="24" spans="1:16" s="65" customFormat="1" ht="18" customHeight="1">
      <c r="A24" s="449"/>
      <c r="B24" s="449"/>
      <c r="C24" s="449"/>
      <c r="D24" s="66"/>
      <c r="E24" s="27"/>
      <c r="F24" s="462"/>
      <c r="G24" s="705" t="str">
        <f>CONCATENATE('[15]Erg_ ko-Runde'!B9,"     ",'[15]Erg_ ko-Runde'!C9," ",'[15]Erg_ ko-Runde'!D9,"     ",'[15]Erg_ ko-Runde'!E9,)</f>
        <v>Halle 1     Tisch 32     17:20 h</v>
      </c>
      <c r="H24" s="461"/>
      <c r="I24" s="463" t="str">
        <f>IF(H21=H27," ",IF(H21&lt;H27,G27,G21))</f>
        <v> </v>
      </c>
      <c r="J24" s="468">
        <f>'[15]Erg_ ko-Runde'!Q10</f>
      </c>
      <c r="K24" s="22"/>
      <c r="M24" s="442" t="s">
        <v>41</v>
      </c>
      <c r="N24"/>
      <c r="O24"/>
      <c r="P24" s="473" t="str">
        <f>'[15]Teilnehmer'!L61</f>
        <v>  Orlich ,  Karin  Dü</v>
      </c>
    </row>
    <row r="25" spans="1:16" s="65" customFormat="1" ht="18" customHeight="1">
      <c r="A25" s="449"/>
      <c r="B25" s="449"/>
      <c r="C25" s="443"/>
      <c r="D25" s="455"/>
      <c r="E25" s="27"/>
      <c r="F25" s="462"/>
      <c r="G25" s="705"/>
      <c r="H25" s="461"/>
      <c r="I25" s="27" t="str">
        <f>CONCATENATE("       ",'[15]Erg_ ko-Runde'!Y9,"       ",'[15]Erg_ ko-Runde'!Z9,"       ",'[15]Erg_ ko-Runde'!AA9,"       ",'[15]Erg_ ko-Runde'!AB9,"       ",'[15]Erg_ ko-Runde'!AC9,)</f>
        <v>                                   </v>
      </c>
      <c r="K25" s="22"/>
      <c r="M25" s="442" t="s">
        <v>41</v>
      </c>
      <c r="N25"/>
      <c r="O25"/>
      <c r="P25" s="473" t="e">
        <f>'[15]Teilnehmer'!L62</f>
        <v>#N/A</v>
      </c>
    </row>
    <row r="26" spans="1:16" ht="18" customHeight="1">
      <c r="A26" s="449">
        <v>7</v>
      </c>
      <c r="B26" s="449">
        <v>7</v>
      </c>
      <c r="C26" s="449">
        <v>7</v>
      </c>
      <c r="D26" s="475">
        <v>16</v>
      </c>
      <c r="E26" s="445" t="str">
        <f>IF(OR(D26="",ISNA(VLOOKUP(D26,Teilnehmer,1,FALSE))),"Startnummer nicht vergeben",CONCATENATE("  ",VLOOKUP(D26,Teilnehmer,2,FALSE)," ",VLOOKUP(D26,Teilnehmer,3,FALSE)," , ",VLOOKUP(D26,Teilnehmer,4,FALSE),"   ",VLOOKUP(D26,Teilnehmer,5,FALSE)))</f>
        <v>  ---  ,    </v>
      </c>
      <c r="F26" s="446">
        <f>'[15]Erg_ ko-Runde'!P7</f>
      </c>
      <c r="G26" s="20"/>
      <c r="H26" s="461"/>
      <c r="I26" s="27"/>
      <c r="M26" s="442"/>
      <c r="P26" s="65"/>
    </row>
    <row r="27" spans="1:16" ht="18" customHeight="1">
      <c r="A27" s="448">
        <v>4</v>
      </c>
      <c r="B27" s="443"/>
      <c r="C27" s="449"/>
      <c r="D27" s="66"/>
      <c r="E27" s="705">
        <f>IF(AND(LEN(E26)&gt;20,LEN(E29)&gt;20),CONCATENATE('[15]Erg_ ko-Runde'!B7,"     ",'[15]Erg_ ko-Runde'!C7," ",'[15]Erg_ ko-Runde'!D7,"     ",'[15]Erg_ ko-Runde'!E7,),"")</f>
      </c>
      <c r="F27" s="450"/>
      <c r="G27" s="451" t="str">
        <f>IF(F26=F29," ",IF(F26&lt;F29,E29,E26))</f>
        <v> </v>
      </c>
      <c r="H27" s="468">
        <f>'[15]Erg_ ko-Runde'!Q9</f>
      </c>
      <c r="I27" s="27"/>
      <c r="M27" s="442"/>
      <c r="P27" s="65"/>
    </row>
    <row r="28" spans="1:16" ht="18" customHeight="1">
      <c r="A28" s="449"/>
      <c r="B28" s="449"/>
      <c r="C28" s="449"/>
      <c r="D28" s="455"/>
      <c r="E28" s="705"/>
      <c r="F28" s="450"/>
      <c r="G28" s="456" t="str">
        <f>CONCATENATE("       ",'[15]Erg_ ko-Runde'!Y7,"        ",'[15]Erg_ ko-Runde'!Z7,"        ",'[15]Erg_ ko-Runde'!AA7,"        ",'[15]Erg_ ko-Runde'!AB7,"        ",'[15]Erg_ ko-Runde'!AB7,)</f>
        <v>                                       </v>
      </c>
      <c r="H28" s="454"/>
      <c r="I28" s="27"/>
      <c r="M28" s="442"/>
      <c r="P28" s="65"/>
    </row>
    <row r="29" spans="1:16" ht="18" customHeight="1">
      <c r="A29" s="443">
        <v>8</v>
      </c>
      <c r="B29" s="443">
        <v>8</v>
      </c>
      <c r="C29" s="443">
        <v>2</v>
      </c>
      <c r="D29" s="126">
        <v>2</v>
      </c>
      <c r="E29" s="451" t="str">
        <f>IF(OR(D29="",ISNA(VLOOKUP(D29,Teilnehmer,1,FALSE))),"Startnummer nicht vergeben",CONCATENATE("  ",VLOOKUP(D29,Teilnehmer,2,FALSE)," ",VLOOKUP(D29,Teilnehmer,3,FALSE)," , ",VLOOKUP(D29,Teilnehmer,4,FALSE),"   ",VLOOKUP(D29,Teilnehmer,5,FALSE)))</f>
        <v>  168  Ruthenbeck ,  Kornelia   Dü</v>
      </c>
      <c r="F29" s="472">
        <f>'[15]Erg_ ko-Runde'!Q7</f>
      </c>
      <c r="G29" s="27"/>
      <c r="H29" s="454"/>
      <c r="I29" s="27"/>
      <c r="M29" s="442"/>
      <c r="P29" s="65"/>
    </row>
    <row r="30" spans="1:16" ht="18" customHeight="1">
      <c r="A30" s="127"/>
      <c r="B30" s="127"/>
      <c r="C30" s="127"/>
      <c r="D30" s="128"/>
      <c r="E30" s="129"/>
      <c r="F30" s="476"/>
      <c r="G30" s="129"/>
      <c r="H30" s="477"/>
      <c r="I30" s="129"/>
      <c r="M30" s="442"/>
      <c r="P30" s="65"/>
    </row>
    <row r="31" spans="1:16" ht="15.75" customHeight="1">
      <c r="A31" s="130"/>
      <c r="B31" s="130"/>
      <c r="C31" s="130"/>
      <c r="D31" s="130"/>
      <c r="E31" s="129"/>
      <c r="G31" s="129"/>
      <c r="H31" s="130"/>
      <c r="I31" s="129"/>
      <c r="M31" s="442"/>
      <c r="P31" s="65"/>
    </row>
    <row r="32" spans="1:16" ht="15.75" customHeight="1">
      <c r="A32" s="130"/>
      <c r="B32" s="130"/>
      <c r="C32" s="130"/>
      <c r="D32" s="130"/>
      <c r="E32" s="129"/>
      <c r="G32" s="129"/>
      <c r="H32" s="130"/>
      <c r="I32" s="129"/>
      <c r="M32" s="442"/>
      <c r="P32" s="65"/>
    </row>
    <row r="33" spans="1:16" ht="15.75" customHeight="1">
      <c r="A33" s="130"/>
      <c r="B33" s="130"/>
      <c r="C33" s="130"/>
      <c r="D33" s="130"/>
      <c r="E33" s="129"/>
      <c r="G33" s="129"/>
      <c r="H33" s="130"/>
      <c r="I33" s="129"/>
      <c r="M33" s="442"/>
      <c r="P33" s="65"/>
    </row>
    <row r="34" spans="1:16" ht="15.75" customHeight="1">
      <c r="A34" s="127"/>
      <c r="B34" s="127"/>
      <c r="C34" s="127"/>
      <c r="D34" s="128"/>
      <c r="E34" s="129"/>
      <c r="F34" s="66"/>
      <c r="G34" s="129"/>
      <c r="I34" s="129"/>
      <c r="P34" s="65"/>
    </row>
    <row r="35" spans="1:9" ht="15.75" customHeight="1">
      <c r="A35" s="130"/>
      <c r="B35" s="130"/>
      <c r="C35" s="130"/>
      <c r="D35" s="130"/>
      <c r="E35" s="129"/>
      <c r="F35" s="455"/>
      <c r="G35" s="129"/>
      <c r="H35" s="130"/>
      <c r="I35" s="129"/>
    </row>
    <row r="36" spans="1:9" ht="15.75" customHeight="1">
      <c r="A36" s="130"/>
      <c r="B36" s="130"/>
      <c r="C36" s="130"/>
      <c r="D36" s="128"/>
      <c r="E36" s="129"/>
      <c r="F36" s="66"/>
      <c r="G36" s="129"/>
      <c r="H36" s="130"/>
      <c r="I36" s="129"/>
    </row>
    <row r="37" spans="1:9" ht="15.75" customHeight="1">
      <c r="A37" s="130"/>
      <c r="B37" s="130"/>
      <c r="C37" s="130"/>
      <c r="D37" s="130"/>
      <c r="E37" s="129"/>
      <c r="F37" s="66"/>
      <c r="G37" s="129"/>
      <c r="H37" s="128"/>
      <c r="I37" s="129"/>
    </row>
    <row r="38" spans="1:9" ht="15.75" customHeight="1">
      <c r="A38" s="130"/>
      <c r="B38" s="130"/>
      <c r="C38" s="130"/>
      <c r="D38" s="128"/>
      <c r="E38" s="129"/>
      <c r="F38" s="66"/>
      <c r="G38" s="129"/>
      <c r="H38" s="130"/>
      <c r="I38" s="129"/>
    </row>
    <row r="39" spans="1:9" ht="15.75" customHeight="1">
      <c r="A39" s="130"/>
      <c r="B39" s="130"/>
      <c r="C39" s="130"/>
      <c r="D39" s="130"/>
      <c r="E39" s="129"/>
      <c r="F39" s="455"/>
      <c r="G39" s="129"/>
      <c r="H39" s="130"/>
      <c r="I39" s="129"/>
    </row>
    <row r="40" spans="1:9" ht="15.75" customHeight="1">
      <c r="A40" s="130"/>
      <c r="B40" s="130"/>
      <c r="C40" s="130"/>
      <c r="D40" s="128"/>
      <c r="E40" s="129"/>
      <c r="F40" s="66"/>
      <c r="G40" s="129"/>
      <c r="H40" s="130"/>
      <c r="I40" s="129"/>
    </row>
    <row r="41" spans="1:9" ht="15.75" customHeight="1">
      <c r="A41" s="130"/>
      <c r="B41" s="130"/>
      <c r="C41" s="130"/>
      <c r="D41" s="130"/>
      <c r="E41" s="129"/>
      <c r="F41" s="130"/>
      <c r="G41" s="129"/>
      <c r="H41" s="130"/>
      <c r="I41" s="129"/>
    </row>
    <row r="42" spans="1:9" ht="15.75" customHeight="1">
      <c r="A42" s="130"/>
      <c r="B42" s="130"/>
      <c r="C42" s="130"/>
      <c r="D42" s="128"/>
      <c r="E42" s="129"/>
      <c r="F42" s="130"/>
      <c r="G42" s="129"/>
      <c r="H42" s="130"/>
      <c r="I42" s="129"/>
    </row>
    <row r="43" spans="1:9" ht="15.75" customHeight="1">
      <c r="A43" s="130"/>
      <c r="B43" s="130"/>
      <c r="C43" s="130"/>
      <c r="D43" s="130"/>
      <c r="E43" s="129"/>
      <c r="F43" s="128"/>
      <c r="G43" s="129"/>
      <c r="H43" s="130"/>
      <c r="I43" s="129"/>
    </row>
    <row r="44" spans="1:9" ht="15.75" customHeight="1">
      <c r="A44" s="130"/>
      <c r="B44" s="130"/>
      <c r="C44" s="130"/>
      <c r="D44" s="128"/>
      <c r="E44" s="129"/>
      <c r="F44" s="130"/>
      <c r="G44" s="129"/>
      <c r="H44" s="130"/>
      <c r="I44" s="129"/>
    </row>
    <row r="45" spans="1:9" ht="15.75" customHeight="1">
      <c r="A45" s="130"/>
      <c r="B45" s="130"/>
      <c r="C45" s="130"/>
      <c r="D45" s="130"/>
      <c r="E45" s="129"/>
      <c r="F45" s="130"/>
      <c r="G45" s="129"/>
      <c r="H45" s="128"/>
      <c r="I45" s="129"/>
    </row>
    <row r="46" spans="1:9" ht="15.75" customHeight="1">
      <c r="A46" s="130"/>
      <c r="B46" s="130"/>
      <c r="C46" s="130"/>
      <c r="D46" s="128"/>
      <c r="E46" s="129"/>
      <c r="F46" s="130"/>
      <c r="G46" s="129"/>
      <c r="H46" s="130"/>
      <c r="I46" s="129"/>
    </row>
    <row r="47" spans="1:9" ht="15.75" customHeight="1">
      <c r="A47" s="130"/>
      <c r="B47" s="130"/>
      <c r="C47" s="130"/>
      <c r="D47" s="130"/>
      <c r="E47" s="129"/>
      <c r="F47" s="128"/>
      <c r="G47" s="129"/>
      <c r="H47" s="130"/>
      <c r="I47" s="129"/>
    </row>
    <row r="48" spans="1:9" ht="15.75" customHeight="1">
      <c r="A48" s="127"/>
      <c r="B48" s="127"/>
      <c r="C48" s="127"/>
      <c r="D48" s="128"/>
      <c r="E48" s="129"/>
      <c r="F48" s="130"/>
      <c r="G48" s="129"/>
      <c r="H48" s="130"/>
      <c r="I48" s="129"/>
    </row>
    <row r="49" spans="1:9" ht="12.75" customHeight="1">
      <c r="A49" s="130"/>
      <c r="B49" s="130"/>
      <c r="C49" s="130"/>
      <c r="D49" s="130"/>
      <c r="E49" s="129"/>
      <c r="F49" s="130"/>
      <c r="G49" s="129"/>
      <c r="H49" s="130"/>
      <c r="I49" s="129"/>
    </row>
    <row r="50" spans="1:11" ht="17.25" customHeight="1">
      <c r="A50" s="130"/>
      <c r="B50" s="130"/>
      <c r="C50" s="130"/>
      <c r="D50" s="128"/>
      <c r="E50" s="129"/>
      <c r="F50" s="130"/>
      <c r="G50" s="129"/>
      <c r="H50" s="130"/>
      <c r="I50" s="129"/>
      <c r="J50" s="131"/>
      <c r="K50" s="119"/>
    </row>
    <row r="51" spans="1:11" ht="17.25" customHeight="1">
      <c r="A51" s="120"/>
      <c r="B51" s="132"/>
      <c r="C51" s="132"/>
      <c r="D51" s="132"/>
      <c r="E51" s="131"/>
      <c r="F51" s="133"/>
      <c r="G51" s="131"/>
      <c r="H51" s="132"/>
      <c r="I51" s="131"/>
      <c r="J51" s="131"/>
      <c r="K51" s="119"/>
    </row>
    <row r="52" spans="1:11" ht="17.25" customHeight="1">
      <c r="A52" s="120"/>
      <c r="B52" s="132"/>
      <c r="C52" s="132"/>
      <c r="D52" s="133"/>
      <c r="E52" s="131"/>
      <c r="F52" s="132"/>
      <c r="G52" s="131"/>
      <c r="H52" s="132"/>
      <c r="I52" s="131"/>
      <c r="J52" s="131"/>
      <c r="K52" s="119"/>
    </row>
    <row r="53" spans="1:11" ht="17.25" customHeight="1">
      <c r="A53" s="120"/>
      <c r="B53" s="132"/>
      <c r="C53" s="132"/>
      <c r="D53" s="132"/>
      <c r="E53" s="131"/>
      <c r="F53" s="132"/>
      <c r="G53" s="131"/>
      <c r="H53" s="133"/>
      <c r="I53" s="131"/>
      <c r="J53" s="131"/>
      <c r="K53" s="119"/>
    </row>
    <row r="54" spans="1:11" ht="17.25" customHeight="1">
      <c r="A54" s="120"/>
      <c r="B54" s="132"/>
      <c r="C54" s="132"/>
      <c r="D54" s="133"/>
      <c r="E54" s="131"/>
      <c r="F54" s="132"/>
      <c r="G54" s="131"/>
      <c r="H54" s="132"/>
      <c r="I54" s="131"/>
      <c r="J54" s="131"/>
      <c r="K54" s="119"/>
    </row>
    <row r="55" spans="1:11" ht="17.25" customHeight="1">
      <c r="A55" s="120"/>
      <c r="B55" s="132"/>
      <c r="C55" s="132"/>
      <c r="D55" s="132"/>
      <c r="E55" s="131"/>
      <c r="F55" s="133"/>
      <c r="G55" s="131"/>
      <c r="H55" s="132"/>
      <c r="I55" s="131"/>
      <c r="J55" s="131"/>
      <c r="K55" s="119"/>
    </row>
    <row r="56" spans="1:11" ht="17.25" customHeight="1">
      <c r="A56" s="120"/>
      <c r="B56" s="132"/>
      <c r="C56" s="132"/>
      <c r="D56" s="133"/>
      <c r="E56" s="131"/>
      <c r="F56" s="132"/>
      <c r="G56" s="131"/>
      <c r="H56" s="132"/>
      <c r="I56" s="131"/>
      <c r="J56" s="131"/>
      <c r="K56" s="119"/>
    </row>
    <row r="57" spans="1:11" ht="17.25" customHeight="1">
      <c r="A57" s="120"/>
      <c r="B57" s="132"/>
      <c r="C57" s="132"/>
      <c r="D57" s="132"/>
      <c r="E57" s="131"/>
      <c r="F57" s="132"/>
      <c r="G57" s="131"/>
      <c r="H57" s="132"/>
      <c r="I57" s="131"/>
      <c r="J57" s="131"/>
      <c r="K57" s="119"/>
    </row>
    <row r="58" spans="1:11" ht="17.25" customHeight="1">
      <c r="A58" s="120"/>
      <c r="B58" s="132"/>
      <c r="C58" s="132"/>
      <c r="D58" s="133"/>
      <c r="E58" s="131"/>
      <c r="F58" s="132"/>
      <c r="G58" s="131"/>
      <c r="H58" s="132"/>
      <c r="I58" s="131"/>
      <c r="J58" s="131"/>
      <c r="K58" s="119"/>
    </row>
    <row r="59" spans="1:11" ht="17.25" customHeight="1">
      <c r="A59" s="120"/>
      <c r="B59" s="132"/>
      <c r="C59" s="132"/>
      <c r="D59" s="132"/>
      <c r="E59" s="131"/>
      <c r="F59" s="133"/>
      <c r="G59" s="131"/>
      <c r="H59" s="132"/>
      <c r="I59" s="131"/>
      <c r="J59" s="131"/>
      <c r="K59" s="119"/>
    </row>
    <row r="60" spans="1:11" ht="17.25" customHeight="1">
      <c r="A60" s="120"/>
      <c r="B60" s="132"/>
      <c r="C60" s="132"/>
      <c r="D60" s="133"/>
      <c r="E60" s="131"/>
      <c r="F60" s="132"/>
      <c r="G60" s="131"/>
      <c r="H60" s="132"/>
      <c r="I60" s="131"/>
      <c r="J60" s="131"/>
      <c r="K60" s="119"/>
    </row>
    <row r="61" spans="1:11" ht="17.25" customHeight="1">
      <c r="A61" s="120"/>
      <c r="B61" s="132"/>
      <c r="C61" s="132"/>
      <c r="D61" s="132"/>
      <c r="E61" s="131"/>
      <c r="F61" s="132"/>
      <c r="G61" s="131"/>
      <c r="H61" s="133"/>
      <c r="I61" s="131"/>
      <c r="J61" s="131"/>
      <c r="K61" s="119"/>
    </row>
    <row r="62" spans="1:11" ht="17.25" customHeight="1">
      <c r="A62" s="122"/>
      <c r="B62" s="122"/>
      <c r="C62" s="122"/>
      <c r="D62" s="133"/>
      <c r="E62" s="131"/>
      <c r="F62" s="132"/>
      <c r="G62" s="131"/>
      <c r="H62" s="132"/>
      <c r="I62" s="131"/>
      <c r="J62" s="131"/>
      <c r="K62" s="119"/>
    </row>
    <row r="63" spans="1:11" ht="17.25" customHeight="1">
      <c r="A63" s="120"/>
      <c r="B63" s="132"/>
      <c r="C63" s="132"/>
      <c r="D63" s="132"/>
      <c r="E63" s="131"/>
      <c r="F63" s="133"/>
      <c r="G63" s="131"/>
      <c r="H63" s="132"/>
      <c r="I63" s="131"/>
      <c r="J63" s="131"/>
      <c r="K63" s="119"/>
    </row>
    <row r="64" spans="1:11" ht="17.25" customHeight="1">
      <c r="A64" s="120"/>
      <c r="B64" s="132"/>
      <c r="C64" s="132"/>
      <c r="D64" s="133"/>
      <c r="E64" s="131"/>
      <c r="F64" s="132"/>
      <c r="G64" s="131"/>
      <c r="H64" s="132"/>
      <c r="I64" s="131"/>
      <c r="J64" s="131"/>
      <c r="K64" s="119"/>
    </row>
    <row r="65" spans="1:11" ht="17.25" customHeight="1">
      <c r="A65" s="120"/>
      <c r="B65" s="132"/>
      <c r="C65" s="132"/>
      <c r="D65" s="132"/>
      <c r="E65" s="131"/>
      <c r="F65" s="132"/>
      <c r="G65" s="131"/>
      <c r="H65" s="132"/>
      <c r="I65" s="131"/>
      <c r="J65" s="131"/>
      <c r="K65" s="119"/>
    </row>
    <row r="66" spans="1:11" ht="17.25" customHeight="1">
      <c r="A66" s="120"/>
      <c r="B66" s="132"/>
      <c r="C66" s="132"/>
      <c r="D66" s="133"/>
      <c r="E66" s="131"/>
      <c r="F66" s="132"/>
      <c r="G66" s="131"/>
      <c r="H66" s="132"/>
      <c r="I66" s="131"/>
      <c r="J66" s="131"/>
      <c r="K66" s="119"/>
    </row>
    <row r="67" spans="1:11" ht="17.25" customHeight="1">
      <c r="A67" s="120"/>
      <c r="B67" s="132"/>
      <c r="C67" s="132"/>
      <c r="D67" s="132"/>
      <c r="E67" s="131"/>
      <c r="F67" s="133"/>
      <c r="G67" s="131"/>
      <c r="H67" s="132"/>
      <c r="I67" s="131"/>
      <c r="J67" s="131"/>
      <c r="K67" s="119"/>
    </row>
    <row r="68" spans="1:11" ht="17.25" customHeight="1">
      <c r="A68" s="120"/>
      <c r="B68" s="132"/>
      <c r="C68" s="132"/>
      <c r="D68" s="133"/>
      <c r="E68" s="131"/>
      <c r="F68" s="132"/>
      <c r="G68" s="131"/>
      <c r="H68" s="132"/>
      <c r="I68" s="131"/>
      <c r="J68" s="131"/>
      <c r="K68" s="119"/>
    </row>
    <row r="69" spans="1:11" ht="17.25" customHeight="1">
      <c r="A69" s="120"/>
      <c r="B69" s="132"/>
      <c r="C69" s="132"/>
      <c r="D69" s="132"/>
      <c r="E69" s="131"/>
      <c r="F69" s="132"/>
      <c r="G69" s="131"/>
      <c r="H69" s="133"/>
      <c r="I69" s="131"/>
      <c r="J69" s="131"/>
      <c r="K69" s="119"/>
    </row>
    <row r="70" spans="1:11" ht="17.25" customHeight="1">
      <c r="A70" s="120"/>
      <c r="B70" s="132"/>
      <c r="C70" s="132"/>
      <c r="D70" s="133"/>
      <c r="E70" s="131"/>
      <c r="F70" s="132"/>
      <c r="G70" s="131"/>
      <c r="H70" s="132"/>
      <c r="I70" s="131"/>
      <c r="J70" s="131"/>
      <c r="K70" s="119"/>
    </row>
    <row r="71" spans="1:11" ht="17.25" customHeight="1">
      <c r="A71" s="120"/>
      <c r="B71" s="132"/>
      <c r="C71" s="132"/>
      <c r="D71" s="132"/>
      <c r="E71" s="131"/>
      <c r="F71" s="133"/>
      <c r="G71" s="131"/>
      <c r="H71" s="132"/>
      <c r="I71" s="131"/>
      <c r="J71" s="131"/>
      <c r="K71" s="119"/>
    </row>
    <row r="72" spans="1:11" ht="17.25" customHeight="1">
      <c r="A72" s="120"/>
      <c r="B72" s="132"/>
      <c r="C72" s="132"/>
      <c r="D72" s="133"/>
      <c r="E72" s="131"/>
      <c r="F72" s="132"/>
      <c r="G72" s="131"/>
      <c r="H72" s="132"/>
      <c r="I72" s="131"/>
      <c r="J72" s="131"/>
      <c r="K72" s="119"/>
    </row>
    <row r="73" spans="1:11" ht="17.25" customHeight="1">
      <c r="A73" s="120"/>
      <c r="B73" s="132"/>
      <c r="C73" s="132"/>
      <c r="D73" s="132"/>
      <c r="E73" s="131"/>
      <c r="F73" s="132"/>
      <c r="G73" s="131"/>
      <c r="H73" s="132"/>
      <c r="I73" s="131"/>
      <c r="J73" s="131"/>
      <c r="K73" s="119"/>
    </row>
    <row r="74" spans="1:11" ht="17.25" customHeight="1">
      <c r="A74" s="120"/>
      <c r="B74" s="132"/>
      <c r="C74" s="132"/>
      <c r="D74" s="133"/>
      <c r="E74" s="131"/>
      <c r="F74" s="132"/>
      <c r="G74" s="131"/>
      <c r="H74" s="132"/>
      <c r="I74" s="131"/>
      <c r="J74" s="131"/>
      <c r="K74" s="119"/>
    </row>
    <row r="75" spans="1:11" ht="17.25" customHeight="1">
      <c r="A75" s="120"/>
      <c r="B75" s="132"/>
      <c r="C75" s="132"/>
      <c r="D75" s="132"/>
      <c r="E75" s="131"/>
      <c r="F75" s="133"/>
      <c r="G75" s="131"/>
      <c r="H75" s="132"/>
      <c r="I75" s="131"/>
      <c r="J75" s="131"/>
      <c r="K75" s="119"/>
    </row>
    <row r="76" spans="1:11" ht="17.25" customHeight="1">
      <c r="A76" s="122"/>
      <c r="B76" s="122"/>
      <c r="C76" s="122"/>
      <c r="D76" s="133"/>
      <c r="E76" s="131"/>
      <c r="F76" s="132"/>
      <c r="G76" s="131"/>
      <c r="H76" s="132"/>
      <c r="I76" s="131"/>
      <c r="J76" s="131"/>
      <c r="K76" s="119"/>
    </row>
    <row r="77" spans="1:11" ht="17.25" customHeight="1">
      <c r="A77" s="120"/>
      <c r="B77" s="132"/>
      <c r="C77" s="132"/>
      <c r="D77" s="132"/>
      <c r="E77" s="131"/>
      <c r="F77" s="132"/>
      <c r="G77" s="131"/>
      <c r="H77" s="133"/>
      <c r="I77" s="131"/>
      <c r="J77" s="131"/>
      <c r="K77" s="119"/>
    </row>
    <row r="78" spans="1:11" ht="17.25" customHeight="1">
      <c r="A78" s="120"/>
      <c r="B78" s="132"/>
      <c r="C78" s="132"/>
      <c r="D78" s="133"/>
      <c r="E78" s="131"/>
      <c r="F78" s="132"/>
      <c r="G78" s="131"/>
      <c r="H78" s="132"/>
      <c r="I78" s="131"/>
      <c r="J78" s="131"/>
      <c r="K78" s="119"/>
    </row>
    <row r="79" spans="1:11" ht="17.25" customHeight="1">
      <c r="A79" s="120"/>
      <c r="B79" s="132"/>
      <c r="C79" s="132"/>
      <c r="D79" s="132"/>
      <c r="E79" s="131"/>
      <c r="F79" s="133"/>
      <c r="G79" s="131"/>
      <c r="H79" s="132"/>
      <c r="I79" s="131"/>
      <c r="J79" s="131"/>
      <c r="K79" s="119"/>
    </row>
    <row r="80" spans="1:11" ht="17.25" customHeight="1">
      <c r="A80" s="120"/>
      <c r="B80" s="132"/>
      <c r="C80" s="132"/>
      <c r="D80" s="133"/>
      <c r="E80" s="131"/>
      <c r="F80" s="132"/>
      <c r="G80" s="131"/>
      <c r="H80" s="132"/>
      <c r="I80" s="131"/>
      <c r="J80" s="131"/>
      <c r="K80" s="119"/>
    </row>
    <row r="81" spans="1:11" ht="17.25" customHeight="1">
      <c r="A81" s="120"/>
      <c r="B81" s="132"/>
      <c r="C81" s="132"/>
      <c r="D81" s="132"/>
      <c r="E81" s="131"/>
      <c r="F81" s="132"/>
      <c r="G81" s="131"/>
      <c r="H81" s="132"/>
      <c r="I81" s="131"/>
      <c r="J81" s="131"/>
      <c r="K81" s="119"/>
    </row>
    <row r="82" spans="1:11" ht="16.5" customHeight="1">
      <c r="A82" s="120"/>
      <c r="B82" s="132"/>
      <c r="C82" s="132"/>
      <c r="D82" s="133"/>
      <c r="E82" s="131"/>
      <c r="F82" s="132"/>
      <c r="G82" s="131"/>
      <c r="H82" s="132"/>
      <c r="I82" s="131"/>
      <c r="J82" s="131"/>
      <c r="K82" s="119"/>
    </row>
    <row r="83" spans="1:11" ht="16.5" customHeight="1">
      <c r="A83" s="120"/>
      <c r="B83" s="132"/>
      <c r="C83" s="132"/>
      <c r="D83" s="132"/>
      <c r="E83" s="131"/>
      <c r="F83" s="133"/>
      <c r="G83" s="131"/>
      <c r="H83" s="132"/>
      <c r="I83" s="131"/>
      <c r="J83" s="131"/>
      <c r="K83" s="119"/>
    </row>
    <row r="84" spans="1:11" ht="16.5" customHeight="1">
      <c r="A84" s="120"/>
      <c r="B84" s="132"/>
      <c r="C84" s="132"/>
      <c r="D84" s="133"/>
      <c r="E84" s="131"/>
      <c r="F84" s="132"/>
      <c r="G84" s="131"/>
      <c r="H84" s="132"/>
      <c r="I84" s="131"/>
      <c r="J84" s="131"/>
      <c r="K84" s="119"/>
    </row>
    <row r="85" spans="1:11" ht="16.5" customHeight="1">
      <c r="A85" s="120"/>
      <c r="B85" s="132"/>
      <c r="C85" s="132"/>
      <c r="D85" s="132"/>
      <c r="E85" s="131"/>
      <c r="F85" s="132"/>
      <c r="G85" s="131"/>
      <c r="H85" s="133"/>
      <c r="I85" s="131"/>
      <c r="J85" s="131"/>
      <c r="K85" s="119"/>
    </row>
    <row r="86" spans="1:11" ht="16.5" customHeight="1">
      <c r="A86" s="120"/>
      <c r="B86" s="132"/>
      <c r="C86" s="132"/>
      <c r="D86" s="133"/>
      <c r="E86" s="131"/>
      <c r="F86" s="132"/>
      <c r="G86" s="131"/>
      <c r="H86" s="132"/>
      <c r="I86" s="131"/>
      <c r="J86" s="131"/>
      <c r="K86" s="119"/>
    </row>
    <row r="87" spans="1:11" ht="16.5" customHeight="1">
      <c r="A87" s="120"/>
      <c r="B87" s="132"/>
      <c r="C87" s="132"/>
      <c r="D87" s="132"/>
      <c r="E87" s="131"/>
      <c r="F87" s="133"/>
      <c r="G87" s="131"/>
      <c r="H87" s="132"/>
      <c r="I87" s="131"/>
      <c r="J87" s="131"/>
      <c r="K87" s="119"/>
    </row>
    <row r="88" spans="1:11" ht="16.5" customHeight="1">
      <c r="A88" s="120"/>
      <c r="B88" s="132"/>
      <c r="C88" s="132"/>
      <c r="D88" s="133"/>
      <c r="E88" s="131"/>
      <c r="F88" s="132"/>
      <c r="G88" s="131"/>
      <c r="H88" s="132"/>
      <c r="I88" s="131"/>
      <c r="J88" s="131"/>
      <c r="K88" s="119"/>
    </row>
    <row r="89" spans="1:11" ht="16.5" customHeight="1">
      <c r="A89" s="120"/>
      <c r="B89" s="132"/>
      <c r="C89" s="132"/>
      <c r="D89" s="132"/>
      <c r="E89" s="131"/>
      <c r="F89" s="132"/>
      <c r="G89" s="131"/>
      <c r="H89" s="132"/>
      <c r="I89" s="131"/>
      <c r="J89" s="131"/>
      <c r="K89" s="119"/>
    </row>
    <row r="90" spans="1:11" ht="16.5" customHeight="1">
      <c r="A90" s="122"/>
      <c r="B90" s="122"/>
      <c r="C90" s="122"/>
      <c r="D90" s="133"/>
      <c r="E90" s="131"/>
      <c r="F90" s="132"/>
      <c r="G90" s="131"/>
      <c r="H90" s="132"/>
      <c r="I90" s="131"/>
      <c r="J90" s="131"/>
      <c r="K90" s="119"/>
    </row>
    <row r="91" spans="1:11" ht="16.5" customHeight="1">
      <c r="A91" s="120"/>
      <c r="B91" s="132"/>
      <c r="C91" s="132"/>
      <c r="D91" s="132"/>
      <c r="E91" s="131"/>
      <c r="F91" s="133"/>
      <c r="G91" s="131"/>
      <c r="H91" s="132"/>
      <c r="I91" s="131"/>
      <c r="J91" s="131"/>
      <c r="K91" s="119"/>
    </row>
    <row r="92" spans="1:11" ht="16.5" customHeight="1">
      <c r="A92" s="120"/>
      <c r="B92" s="132"/>
      <c r="C92" s="132"/>
      <c r="D92" s="133"/>
      <c r="E92" s="131"/>
      <c r="F92" s="132"/>
      <c r="G92" s="131"/>
      <c r="H92" s="132"/>
      <c r="I92" s="131"/>
      <c r="J92" s="131"/>
      <c r="K92" s="119"/>
    </row>
    <row r="93" spans="1:11" ht="16.5" customHeight="1">
      <c r="A93" s="120"/>
      <c r="B93" s="132"/>
      <c r="C93" s="132"/>
      <c r="D93" s="132"/>
      <c r="E93" s="131"/>
      <c r="F93" s="132"/>
      <c r="G93" s="131"/>
      <c r="H93" s="133"/>
      <c r="I93" s="131"/>
      <c r="J93" s="131"/>
      <c r="K93" s="119"/>
    </row>
    <row r="94" spans="1:11" ht="16.5" customHeight="1">
      <c r="A94" s="120"/>
      <c r="B94" s="132"/>
      <c r="C94" s="132"/>
      <c r="D94" s="133"/>
      <c r="E94" s="131"/>
      <c r="F94" s="132"/>
      <c r="G94" s="131"/>
      <c r="H94" s="132"/>
      <c r="I94" s="131"/>
      <c r="J94" s="131"/>
      <c r="K94" s="119"/>
    </row>
    <row r="95" spans="1:11" ht="16.5" customHeight="1">
      <c r="A95" s="120"/>
      <c r="B95" s="132"/>
      <c r="C95" s="132"/>
      <c r="D95" s="132"/>
      <c r="E95" s="131"/>
      <c r="F95" s="133"/>
      <c r="G95" s="131"/>
      <c r="H95" s="132"/>
      <c r="I95" s="131"/>
      <c r="J95" s="131"/>
      <c r="K95" s="119"/>
    </row>
    <row r="96" spans="1:11" ht="16.5" customHeight="1">
      <c r="A96" s="120"/>
      <c r="B96" s="132"/>
      <c r="C96" s="132"/>
      <c r="D96" s="133"/>
      <c r="E96" s="131"/>
      <c r="F96" s="132"/>
      <c r="G96" s="131"/>
      <c r="H96" s="132"/>
      <c r="I96" s="131"/>
      <c r="J96" s="131"/>
      <c r="K96" s="119"/>
    </row>
    <row r="97" spans="1:11" ht="16.5" customHeight="1">
      <c r="A97" s="120"/>
      <c r="B97" s="132"/>
      <c r="C97" s="132"/>
      <c r="D97" s="132"/>
      <c r="E97" s="131"/>
      <c r="F97" s="132"/>
      <c r="G97" s="131"/>
      <c r="H97" s="132"/>
      <c r="I97" s="131"/>
      <c r="J97" s="131"/>
      <c r="K97" s="119"/>
    </row>
    <row r="98" spans="1:11" ht="16.5" customHeight="1">
      <c r="A98" s="120"/>
      <c r="B98" s="132"/>
      <c r="C98" s="132"/>
      <c r="D98" s="133"/>
      <c r="E98" s="131"/>
      <c r="F98" s="132"/>
      <c r="G98" s="131"/>
      <c r="H98" s="132"/>
      <c r="I98" s="131"/>
      <c r="J98" s="131"/>
      <c r="K98" s="119"/>
    </row>
    <row r="99" spans="1:11" ht="16.5" customHeight="1">
      <c r="A99" s="120"/>
      <c r="B99" s="132"/>
      <c r="C99" s="132"/>
      <c r="D99" s="132"/>
      <c r="E99" s="131"/>
      <c r="F99" s="133"/>
      <c r="G99" s="131"/>
      <c r="H99" s="132"/>
      <c r="I99" s="131"/>
      <c r="J99" s="131"/>
      <c r="K99" s="119"/>
    </row>
    <row r="100" spans="1:11" ht="16.5" customHeight="1">
      <c r="A100" s="120"/>
      <c r="B100" s="132"/>
      <c r="C100" s="132"/>
      <c r="D100" s="133"/>
      <c r="E100" s="131"/>
      <c r="F100" s="132"/>
      <c r="G100" s="131"/>
      <c r="H100" s="132"/>
      <c r="I100" s="131"/>
      <c r="J100" s="131"/>
      <c r="K100" s="119"/>
    </row>
    <row r="101" spans="1:11" ht="16.5" customHeight="1">
      <c r="A101" s="120"/>
      <c r="B101" s="132"/>
      <c r="C101" s="132"/>
      <c r="D101" s="132"/>
      <c r="E101" s="131"/>
      <c r="F101" s="132"/>
      <c r="G101" s="131"/>
      <c r="H101" s="133"/>
      <c r="I101" s="131"/>
      <c r="J101" s="131"/>
      <c r="K101" s="119"/>
    </row>
    <row r="102" spans="1:11" ht="16.5" customHeight="1">
      <c r="A102" s="120"/>
      <c r="B102" s="132"/>
      <c r="C102" s="132"/>
      <c r="D102" s="133"/>
      <c r="E102" s="131"/>
      <c r="F102" s="132"/>
      <c r="G102" s="131"/>
      <c r="H102" s="132"/>
      <c r="I102" s="131"/>
      <c r="J102" s="131"/>
      <c r="K102" s="119"/>
    </row>
    <row r="103" spans="1:11" ht="16.5" customHeight="1">
      <c r="A103" s="120"/>
      <c r="B103" s="132"/>
      <c r="C103" s="132"/>
      <c r="D103" s="132"/>
      <c r="E103" s="131"/>
      <c r="F103" s="133"/>
      <c r="G103" s="131"/>
      <c r="H103" s="132"/>
      <c r="I103" s="131"/>
      <c r="J103" s="131"/>
      <c r="K103" s="119"/>
    </row>
    <row r="104" spans="1:11" ht="16.5" customHeight="1">
      <c r="A104" s="122"/>
      <c r="B104" s="122"/>
      <c r="C104" s="122"/>
      <c r="D104" s="133"/>
      <c r="E104" s="131"/>
      <c r="F104" s="132"/>
      <c r="G104" s="131"/>
      <c r="H104" s="132"/>
      <c r="I104" s="131"/>
      <c r="J104" s="131"/>
      <c r="K104" s="119"/>
    </row>
    <row r="105" spans="1:11" ht="16.5" customHeight="1">
      <c r="A105" s="120"/>
      <c r="B105" s="132"/>
      <c r="C105" s="132"/>
      <c r="D105" s="132"/>
      <c r="E105" s="131"/>
      <c r="F105" s="132"/>
      <c r="G105" s="131"/>
      <c r="H105" s="132"/>
      <c r="I105" s="131"/>
      <c r="J105" s="131"/>
      <c r="K105" s="119"/>
    </row>
    <row r="106" spans="1:11" ht="16.5" customHeight="1">
      <c r="A106" s="120"/>
      <c r="B106" s="132"/>
      <c r="C106" s="132"/>
      <c r="D106" s="133"/>
      <c r="E106" s="131"/>
      <c r="F106" s="132"/>
      <c r="G106" s="131"/>
      <c r="H106" s="132"/>
      <c r="I106" s="131"/>
      <c r="J106" s="131"/>
      <c r="K106" s="119"/>
    </row>
    <row r="107" spans="1:11" ht="16.5" customHeight="1">
      <c r="A107" s="120"/>
      <c r="B107" s="132"/>
      <c r="C107" s="132"/>
      <c r="D107" s="132"/>
      <c r="E107" s="131"/>
      <c r="F107" s="133"/>
      <c r="G107" s="131"/>
      <c r="H107" s="132"/>
      <c r="I107" s="131"/>
      <c r="J107" s="131"/>
      <c r="K107" s="119"/>
    </row>
    <row r="108" spans="1:11" ht="16.5" customHeight="1">
      <c r="A108" s="120"/>
      <c r="B108" s="132"/>
      <c r="C108" s="132"/>
      <c r="D108" s="133"/>
      <c r="E108" s="131"/>
      <c r="F108" s="132"/>
      <c r="G108" s="131"/>
      <c r="H108" s="132"/>
      <c r="I108" s="131"/>
      <c r="J108" s="131"/>
      <c r="K108" s="119"/>
    </row>
    <row r="109" spans="1:11" ht="16.5" customHeight="1">
      <c r="A109" s="120"/>
      <c r="B109" s="132"/>
      <c r="C109" s="132"/>
      <c r="D109" s="132"/>
      <c r="E109" s="131"/>
      <c r="F109" s="132"/>
      <c r="G109" s="131"/>
      <c r="H109" s="133"/>
      <c r="I109" s="131"/>
      <c r="J109" s="131"/>
      <c r="K109" s="119"/>
    </row>
    <row r="110" spans="1:11" ht="16.5" customHeight="1">
      <c r="A110" s="120"/>
      <c r="B110" s="132"/>
      <c r="C110" s="132"/>
      <c r="D110" s="133"/>
      <c r="E110" s="131"/>
      <c r="F110" s="132"/>
      <c r="G110" s="131"/>
      <c r="H110" s="132"/>
      <c r="I110" s="131"/>
      <c r="J110" s="131"/>
      <c r="K110" s="119"/>
    </row>
    <row r="111" spans="1:11" ht="16.5" customHeight="1">
      <c r="A111" s="120"/>
      <c r="B111" s="132"/>
      <c r="C111" s="132"/>
      <c r="D111" s="132"/>
      <c r="E111" s="131"/>
      <c r="F111" s="133"/>
      <c r="G111" s="131"/>
      <c r="H111" s="132"/>
      <c r="I111" s="131"/>
      <c r="J111" s="131"/>
      <c r="K111" s="119"/>
    </row>
    <row r="112" spans="1:11" ht="16.5" customHeight="1">
      <c r="A112" s="120"/>
      <c r="B112" s="132"/>
      <c r="C112" s="132"/>
      <c r="D112" s="133"/>
      <c r="E112" s="131"/>
      <c r="F112" s="132"/>
      <c r="G112" s="131"/>
      <c r="H112" s="132"/>
      <c r="I112" s="131"/>
      <c r="J112" s="131"/>
      <c r="K112" s="119"/>
    </row>
    <row r="113" spans="1:11" ht="12.75">
      <c r="A113" s="119"/>
      <c r="B113" s="131"/>
      <c r="C113" s="131"/>
      <c r="D113" s="131"/>
      <c r="E113" s="131"/>
      <c r="F113" s="131"/>
      <c r="G113" s="131"/>
      <c r="H113" s="131"/>
      <c r="I113" s="131"/>
      <c r="J113" s="131"/>
      <c r="K113" s="119"/>
    </row>
    <row r="114" spans="1:11" ht="12.75">
      <c r="A114" s="119"/>
      <c r="B114" s="131"/>
      <c r="C114" s="131"/>
      <c r="D114" s="131"/>
      <c r="E114" s="131"/>
      <c r="F114" s="131"/>
      <c r="G114" s="131"/>
      <c r="H114" s="131"/>
      <c r="I114" s="131"/>
      <c r="J114" s="131"/>
      <c r="K114" s="119"/>
    </row>
    <row r="115" spans="1:11" ht="12.75">
      <c r="A115" s="119"/>
      <c r="B115" s="131"/>
      <c r="C115" s="131"/>
      <c r="D115" s="131"/>
      <c r="E115" s="131"/>
      <c r="F115" s="131"/>
      <c r="G115" s="131"/>
      <c r="H115" s="131"/>
      <c r="I115" s="131"/>
      <c r="J115" s="131"/>
      <c r="K115" s="119"/>
    </row>
    <row r="116" spans="1:11" ht="12.75">
      <c r="A116" s="119"/>
      <c r="B116" s="131"/>
      <c r="C116" s="131"/>
      <c r="D116" s="131"/>
      <c r="E116" s="131"/>
      <c r="F116" s="131"/>
      <c r="G116" s="131"/>
      <c r="H116" s="131"/>
      <c r="I116" s="131"/>
      <c r="J116" s="131"/>
      <c r="K116" s="119"/>
    </row>
  </sheetData>
  <sheetProtection selectLockedCells="1"/>
  <mergeCells count="9">
    <mergeCell ref="A1:K1"/>
    <mergeCell ref="A2:K2"/>
    <mergeCell ref="A3:K3"/>
    <mergeCell ref="G14:G15"/>
    <mergeCell ref="E11:E12"/>
    <mergeCell ref="E21:E22"/>
    <mergeCell ref="G24:G25"/>
    <mergeCell ref="E27:E28"/>
    <mergeCell ref="I19:I20"/>
  </mergeCells>
  <printOptions/>
  <pageMargins left="0.3937007874015748" right="0.1968503937007874" top="0.3937007874015748" bottom="0" header="0" footer="0"/>
  <pageSetup horizontalDpi="180" verticalDpi="180" orientation="landscape" paperSize="9" r:id="rId1"/>
  <rowBreaks count="1" manualBreakCount="1">
    <brk id="50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Z25"/>
  <sheetViews>
    <sheetView workbookViewId="0" topLeftCell="E1">
      <selection activeCell="AG21" sqref="AG21"/>
    </sheetView>
  </sheetViews>
  <sheetFormatPr defaultColWidth="11.421875" defaultRowHeight="12.75"/>
  <cols>
    <col min="1" max="1" width="2.28125" style="430" bestFit="1" customWidth="1"/>
    <col min="2" max="2" width="6.7109375" style="430" hidden="1" customWidth="1"/>
    <col min="3" max="3" width="6.8515625" style="430" hidden="1" customWidth="1"/>
    <col min="4" max="4" width="34.8515625" style="430" customWidth="1"/>
    <col min="5" max="5" width="3.8515625" style="430" customWidth="1"/>
    <col min="6" max="6" width="35.00390625" style="430" customWidth="1"/>
    <col min="7" max="7" width="4.00390625" style="430" customWidth="1"/>
    <col min="8" max="8" width="34.7109375" style="430" customWidth="1"/>
    <col min="9" max="9" width="4.00390625" style="430" customWidth="1"/>
    <col min="10" max="10" width="35.00390625" style="430" customWidth="1"/>
    <col min="11" max="11" width="11.421875" style="430" customWidth="1"/>
    <col min="12" max="12" width="8.00390625" style="430" hidden="1" customWidth="1"/>
    <col min="13" max="13" width="39.421875" style="430" hidden="1" customWidth="1"/>
    <col min="14" max="14" width="8.8515625" style="431" hidden="1" customWidth="1"/>
    <col min="15" max="15" width="38.28125" style="431" hidden="1" customWidth="1"/>
    <col min="16" max="21" width="0" style="430" hidden="1" customWidth="1"/>
    <col min="22" max="25" width="11.421875" style="430" hidden="1" customWidth="1"/>
    <col min="26" max="26" width="23.28125" style="430" hidden="1" customWidth="1"/>
    <col min="27" max="27" width="11.421875" style="430" hidden="1" customWidth="1"/>
    <col min="28" max="16384" width="11.421875" style="430" customWidth="1"/>
  </cols>
  <sheetData>
    <row r="1" spans="1:15" s="24" customFormat="1" ht="27" customHeight="1">
      <c r="A1" s="704" t="str">
        <f>'[15]Teilnehmer'!A3</f>
        <v>52. Westdeutsche Senioren - Einzelmeisterschaft </v>
      </c>
      <c r="B1" s="704"/>
      <c r="C1" s="704"/>
      <c r="D1" s="704"/>
      <c r="E1" s="704"/>
      <c r="F1" s="704"/>
      <c r="G1" s="704"/>
      <c r="H1" s="704"/>
      <c r="I1" s="704"/>
      <c r="J1" s="704"/>
      <c r="N1" s="380"/>
      <c r="O1" s="380"/>
    </row>
    <row r="2" spans="1:15" s="24" customFormat="1" ht="27" customHeight="1">
      <c r="A2" s="704" t="str">
        <f>'[15]Teilnehmer'!A4</f>
        <v>04. + 05. Dezember  2021  in Hamm</v>
      </c>
      <c r="B2" s="704"/>
      <c r="C2" s="704"/>
      <c r="D2" s="704"/>
      <c r="E2" s="704"/>
      <c r="F2" s="704"/>
      <c r="G2" s="704"/>
      <c r="H2" s="704"/>
      <c r="I2" s="704"/>
      <c r="J2" s="704"/>
      <c r="N2" s="380"/>
      <c r="O2" s="380"/>
    </row>
    <row r="3" spans="1:15" s="24" customFormat="1" ht="27" customHeight="1">
      <c r="A3" s="704" t="str">
        <f>'[15]Teilnehmer'!A6</f>
        <v>  Seniorinnen 65 - Doppel</v>
      </c>
      <c r="B3" s="704"/>
      <c r="C3" s="704"/>
      <c r="D3" s="704"/>
      <c r="E3" s="704"/>
      <c r="F3" s="704"/>
      <c r="G3" s="704"/>
      <c r="H3" s="704"/>
      <c r="I3" s="704"/>
      <c r="J3" s="704"/>
      <c r="N3" s="380"/>
      <c r="O3" s="380"/>
    </row>
    <row r="4" spans="1:15" s="382" customFormat="1" ht="1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N4" s="383"/>
      <c r="O4" s="383"/>
    </row>
    <row r="5" spans="2:15" s="382" customFormat="1" ht="15" customHeight="1">
      <c r="B5" s="384"/>
      <c r="D5" s="385">
        <f>'[15]Doppel_Zeit'!D7</f>
        <v>44534</v>
      </c>
      <c r="E5" s="386"/>
      <c r="F5" s="385">
        <f>'[15]Doppel_Zeit'!H7</f>
        <v>44534</v>
      </c>
      <c r="G5" s="386"/>
      <c r="H5" s="385">
        <f>'[15]Doppel_Zeit'!L7</f>
        <v>44534</v>
      </c>
      <c r="N5" s="383"/>
      <c r="O5" s="383"/>
    </row>
    <row r="6" spans="2:15" s="382" customFormat="1" ht="15" customHeight="1">
      <c r="B6" s="387" t="s">
        <v>25</v>
      </c>
      <c r="C6" s="387" t="s">
        <v>26</v>
      </c>
      <c r="D6" s="387" t="s">
        <v>19</v>
      </c>
      <c r="E6" s="387" t="s">
        <v>18</v>
      </c>
      <c r="F6" s="387" t="s">
        <v>20</v>
      </c>
      <c r="G6" s="387" t="s">
        <v>18</v>
      </c>
      <c r="H6" s="387" t="s">
        <v>21</v>
      </c>
      <c r="I6" s="387" t="s">
        <v>18</v>
      </c>
      <c r="J6" s="387" t="s">
        <v>49</v>
      </c>
      <c r="N6" s="383"/>
      <c r="O6" s="383"/>
    </row>
    <row r="7" spans="2:26" s="388" customFormat="1" ht="22.5" customHeight="1">
      <c r="B7" s="389"/>
      <c r="C7" s="389"/>
      <c r="D7" s="389"/>
      <c r="E7" s="389"/>
      <c r="F7" s="389"/>
      <c r="G7" s="389"/>
      <c r="H7" s="389"/>
      <c r="M7" s="25"/>
      <c r="N7" s="25"/>
      <c r="O7" s="25"/>
      <c r="P7" s="25"/>
      <c r="Q7" s="25"/>
      <c r="R7" s="390"/>
      <c r="S7" s="25"/>
      <c r="T7" s="390"/>
      <c r="U7" s="26"/>
      <c r="V7" s="67"/>
      <c r="W7" s="26"/>
      <c r="X7" s="67"/>
      <c r="Y7" s="67"/>
      <c r="Z7" s="69"/>
    </row>
    <row r="8" spans="1:25" s="396" customFormat="1" ht="22.5" customHeight="1">
      <c r="A8" s="391"/>
      <c r="B8" s="391"/>
      <c r="C8" s="392"/>
      <c r="D8" s="393"/>
      <c r="E8" s="391"/>
      <c r="F8" s="393"/>
      <c r="G8" s="391"/>
      <c r="H8" s="393"/>
      <c r="I8" s="394" t="s">
        <v>22</v>
      </c>
      <c r="J8" s="395" t="str">
        <f>J16</f>
        <v> </v>
      </c>
      <c r="L8" s="397"/>
      <c r="M8" s="398" t="s">
        <v>78</v>
      </c>
      <c r="N8" s="399" t="s">
        <v>32</v>
      </c>
      <c r="O8" s="399" t="s">
        <v>33</v>
      </c>
      <c r="P8" s="400" t="s">
        <v>34</v>
      </c>
      <c r="Q8" s="400" t="s">
        <v>35</v>
      </c>
      <c r="R8" s="401" t="s">
        <v>36</v>
      </c>
      <c r="S8" s="400" t="s">
        <v>37</v>
      </c>
      <c r="T8" s="402"/>
      <c r="Y8" s="402"/>
    </row>
    <row r="9" spans="1:26" s="396" customFormat="1" ht="22.5" customHeight="1">
      <c r="A9" s="403">
        <v>1</v>
      </c>
      <c r="B9" s="404">
        <v>34</v>
      </c>
      <c r="C9" s="405">
        <v>37</v>
      </c>
      <c r="D9" s="406" t="str">
        <f>IF(OR(B9="",ISNA(VLOOKUP(B9,Teilnehmer,1,FALSE))),"Startnummer nicht vergeben",CONCATENATE(VLOOKUP(B9,Teilnehmer,2,FALSE),"  ",VLOOKUP(B9,Teilnehmer,3,FALSE),"  ",VLOOKUP(B9,Teilnehmer,5,FALSE),"  /  ",VLOOKUP(C9,Teilnehmer,2,FALSE),"  ",VLOOKUP(C9,Teilnehmer,3,FALSE),"  ",VLOOKUP(C9,Teilnehmer,5,FALSE)))</f>
        <v>162   Kux-Sieberath  Dü  /  159   Bartelt-Ludwig  MR</v>
      </c>
      <c r="E9" s="407">
        <f>'[15]Paarungen-Doppel'!P5</f>
        <v>1</v>
      </c>
      <c r="F9" s="393"/>
      <c r="G9" s="391"/>
      <c r="H9" s="393"/>
      <c r="I9" s="394" t="s">
        <v>23</v>
      </c>
      <c r="J9" s="408" t="str">
        <f>IF(I12&lt;I20,H12,H20)</f>
        <v> </v>
      </c>
      <c r="L9" s="397" t="s">
        <v>22</v>
      </c>
      <c r="M9" s="398" t="str">
        <f>J8</f>
        <v> </v>
      </c>
      <c r="N9" s="114" t="e">
        <f aca="true" t="shared" si="0" ref="N9:N16">MID(M9,3,FIND(" ",M9,3)-3)</f>
        <v>#VALUE!</v>
      </c>
      <c r="O9" s="114" t="e">
        <f aca="true" t="shared" si="1" ref="O9:O16">MID(M9,LEN(N9)+3,999)</f>
        <v>#VALUE!</v>
      </c>
      <c r="P9" s="114" t="e">
        <f aca="true" t="shared" si="2" ref="P9:P16">LEFT(O9,FIND(" ",O9,3)-1)</f>
        <v>#VALUE!</v>
      </c>
      <c r="Q9" s="114" t="e">
        <f aca="true" t="shared" si="3" ref="Q9:Q16">MID(O9,LEN(P9)+2,999)</f>
        <v>#VALUE!</v>
      </c>
      <c r="R9" s="409" t="e">
        <f aca="true" t="shared" si="4" ref="R9:R16">LEFT(Q9,FIND(" ",Q9,3)-1)</f>
        <v>#VALUE!</v>
      </c>
      <c r="S9" s="114" t="e">
        <f aca="true" t="shared" si="5" ref="S9:S16">MID(Q9,LEN(R9)+3,999)</f>
        <v>#VALUE!</v>
      </c>
      <c r="T9" s="409" t="e">
        <f aca="true" t="shared" si="6" ref="T9:T16">LEFT(S9,FIND(" ",S9,3)-1)</f>
        <v>#VALUE!</v>
      </c>
      <c r="U9" s="410" t="e">
        <f aca="true" t="shared" si="7" ref="U9:U16">MID(S9,LEN(T9)+3,999)</f>
        <v>#VALUE!</v>
      </c>
      <c r="V9" s="411" t="e">
        <f aca="true" t="shared" si="8" ref="V9:V16">LEFT(U9,FIND(" ",U9,3)-1)</f>
        <v>#VALUE!</v>
      </c>
      <c r="W9" s="410" t="e">
        <f aca="true" t="shared" si="9" ref="W9:W16">MID(U9,LEN(V9)+2,999)</f>
        <v>#VALUE!</v>
      </c>
      <c r="X9" s="411" t="e">
        <f aca="true" t="shared" si="10" ref="X9:X16">LEFT(W9,FIND(" ",W9,3)-1)</f>
        <v>#VALUE!</v>
      </c>
      <c r="Y9" s="411" t="e">
        <f aca="true" t="shared" si="11" ref="Y9:Y16">MID(W9,LEN(X9)+3,999)</f>
        <v>#VALUE!</v>
      </c>
      <c r="Z9" s="412" t="e">
        <f aca="true" t="shared" si="12" ref="Z9:Z16">CONCATENATE(R9," ",T9," / ",Y9,)</f>
        <v>#VALUE!</v>
      </c>
    </row>
    <row r="10" spans="1:26" s="396" customFormat="1" ht="22.5" customHeight="1">
      <c r="A10" s="404"/>
      <c r="B10" s="391"/>
      <c r="C10" s="392"/>
      <c r="D10" s="413" t="str">
        <f>CONCATENATE('[15]Paarungen-Doppel'!B5,"   ",'[15]Paarungen-Doppel'!C5,"   ",'[15]Paarungen-Doppel'!D5,"   ",'[15]Paarungen-Doppel'!E5,"   ",)</f>
        <v>Halle 2   Tisch     30   13:00h   </v>
      </c>
      <c r="E10" s="414"/>
      <c r="F10" s="415" t="str">
        <f>IF(E9=E11," ",(IF(E9&lt;E11,D11,D9)))</f>
        <v>162   Kux-Sieberath  Dü  /  159   Bartelt-Ludwig  MR</v>
      </c>
      <c r="G10" s="416">
        <f>'[15]Paarungen-Doppel'!P9</f>
      </c>
      <c r="H10" s="393"/>
      <c r="I10" s="394" t="s">
        <v>24</v>
      </c>
      <c r="J10" s="408" t="str">
        <f>IF(G10&lt;G14,F10,F14)</f>
        <v> </v>
      </c>
      <c r="L10" s="397" t="s">
        <v>23</v>
      </c>
      <c r="M10" s="398" t="str">
        <f>J9</f>
        <v> </v>
      </c>
      <c r="N10" s="114" t="e">
        <f t="shared" si="0"/>
        <v>#VALUE!</v>
      </c>
      <c r="O10" s="114" t="e">
        <f t="shared" si="1"/>
        <v>#VALUE!</v>
      </c>
      <c r="P10" s="114" t="e">
        <f t="shared" si="2"/>
        <v>#VALUE!</v>
      </c>
      <c r="Q10" s="114" t="e">
        <f t="shared" si="3"/>
        <v>#VALUE!</v>
      </c>
      <c r="R10" s="409" t="e">
        <f t="shared" si="4"/>
        <v>#VALUE!</v>
      </c>
      <c r="S10" s="114" t="e">
        <f t="shared" si="5"/>
        <v>#VALUE!</v>
      </c>
      <c r="T10" s="409" t="e">
        <f t="shared" si="6"/>
        <v>#VALUE!</v>
      </c>
      <c r="U10" s="410" t="e">
        <f t="shared" si="7"/>
        <v>#VALUE!</v>
      </c>
      <c r="V10" s="411" t="e">
        <f t="shared" si="8"/>
        <v>#VALUE!</v>
      </c>
      <c r="W10" s="410" t="e">
        <f t="shared" si="9"/>
        <v>#VALUE!</v>
      </c>
      <c r="X10" s="411" t="e">
        <f t="shared" si="10"/>
        <v>#VALUE!</v>
      </c>
      <c r="Y10" s="411" t="e">
        <f t="shared" si="11"/>
        <v>#VALUE!</v>
      </c>
      <c r="Z10" s="412" t="e">
        <f t="shared" si="12"/>
        <v>#VALUE!</v>
      </c>
    </row>
    <row r="11" spans="1:26" s="396" customFormat="1" ht="22.5" customHeight="1">
      <c r="A11" s="404">
        <v>2</v>
      </c>
      <c r="B11" s="391">
        <v>16</v>
      </c>
      <c r="C11" s="392">
        <v>16</v>
      </c>
      <c r="D11" s="417" t="str">
        <f>IF(OR(B11="",ISNA(VLOOKUP(B11,Teilnehmer,1,FALSE))),"Startnummer nicht vergeben",CONCATENATE(VLOOKUP(B11,Teilnehmer,2,FALSE),"  ",VLOOKUP(B11,Teilnehmer,3,FALSE),"  ",VLOOKUP(B11,Teilnehmer,5,FALSE),"  /  ",VLOOKUP(C11,Teilnehmer,2,FALSE),"  ",VLOOKUP(C11,Teilnehmer,3,FALSE),"  ",VLOOKUP(C11,Teilnehmer,5,FALSE)))</f>
        <v>---      /  ---    </v>
      </c>
      <c r="E11" s="418">
        <f>'[15]Paarungen-Doppel'!Q5</f>
        <v>0</v>
      </c>
      <c r="F11" s="419" t="str">
        <f>CONCATENATE('[15]Paarungen-Doppel'!Y5,"   ",'[15]Paarungen-Doppel'!Z5,"   ",'[15]Paarungen-Doppel'!AA5,"   ",'[15]Paarungen-Doppel'!AB5,"   ",'[15]Paarungen-Doppel'!AC5,)</f>
        <v>1            </v>
      </c>
      <c r="G11" s="420"/>
      <c r="H11" s="393"/>
      <c r="I11" s="394" t="s">
        <v>24</v>
      </c>
      <c r="J11" s="408" t="str">
        <f>IF(G18&lt;G22,F18,F22)</f>
        <v>168   Ruthenbeck  Dü  /  165   Otto  Dü</v>
      </c>
      <c r="L11" s="397" t="s">
        <v>24</v>
      </c>
      <c r="M11" s="398" t="str">
        <f>J10</f>
        <v> </v>
      </c>
      <c r="N11" s="114" t="e">
        <f t="shared" si="0"/>
        <v>#VALUE!</v>
      </c>
      <c r="O11" s="114" t="e">
        <f t="shared" si="1"/>
        <v>#VALUE!</v>
      </c>
      <c r="P11" s="114" t="e">
        <f t="shared" si="2"/>
        <v>#VALUE!</v>
      </c>
      <c r="Q11" s="114" t="e">
        <f t="shared" si="3"/>
        <v>#VALUE!</v>
      </c>
      <c r="R11" s="409" t="e">
        <f t="shared" si="4"/>
        <v>#VALUE!</v>
      </c>
      <c r="S11" s="114" t="e">
        <f t="shared" si="5"/>
        <v>#VALUE!</v>
      </c>
      <c r="T11" s="409" t="e">
        <f t="shared" si="6"/>
        <v>#VALUE!</v>
      </c>
      <c r="U11" s="410" t="e">
        <f t="shared" si="7"/>
        <v>#VALUE!</v>
      </c>
      <c r="V11" s="411" t="e">
        <f t="shared" si="8"/>
        <v>#VALUE!</v>
      </c>
      <c r="W11" s="410" t="e">
        <f t="shared" si="9"/>
        <v>#VALUE!</v>
      </c>
      <c r="X11" s="411" t="e">
        <f t="shared" si="10"/>
        <v>#VALUE!</v>
      </c>
      <c r="Y11" s="411" t="e">
        <f t="shared" si="11"/>
        <v>#VALUE!</v>
      </c>
      <c r="Z11" s="412" t="e">
        <f t="shared" si="12"/>
        <v>#VALUE!</v>
      </c>
    </row>
    <row r="12" spans="1:26" s="396" customFormat="1" ht="22.5" customHeight="1">
      <c r="A12" s="404"/>
      <c r="B12" s="391"/>
      <c r="C12" s="392"/>
      <c r="D12" s="393"/>
      <c r="E12" s="391"/>
      <c r="F12" s="703" t="str">
        <f>CONCATENATE('[15]Paarungen-Doppel'!B9,"   ",'[15]Paarungen-Doppel'!C9,"   ",'[15]Paarungen-Doppel'!D9,"   ",'[15]Paarungen-Doppel'!E9,"   ",)</f>
        <v>Halle 2   Tisch     31   14:30h   </v>
      </c>
      <c r="G12" s="420"/>
      <c r="H12" s="421" t="str">
        <f>IF(G10=G14," ",(IF(G10&lt;G14,F14,F10)))</f>
        <v> </v>
      </c>
      <c r="I12" s="416">
        <f>'[15]Paarungen-Doppel'!P11</f>
      </c>
      <c r="J12" s="393"/>
      <c r="L12" s="397" t="s">
        <v>24</v>
      </c>
      <c r="M12" s="398" t="str">
        <f>J11</f>
        <v>168   Ruthenbeck  Dü  /  165   Otto  Dü</v>
      </c>
      <c r="N12" s="114" t="str">
        <f t="shared" si="0"/>
        <v>8</v>
      </c>
      <c r="O12" s="114" t="str">
        <f t="shared" si="1"/>
        <v>   Ruthenbeck  Dü  /  165   Otto  Dü</v>
      </c>
      <c r="P12" s="114" t="str">
        <f t="shared" si="2"/>
        <v>  </v>
      </c>
      <c r="Q12" s="114" t="str">
        <f t="shared" si="3"/>
        <v>Ruthenbeck  Dü  /  165   Otto  Dü</v>
      </c>
      <c r="R12" s="409" t="str">
        <f t="shared" si="4"/>
        <v>Ruthenbeck</v>
      </c>
      <c r="S12" s="114" t="str">
        <f t="shared" si="5"/>
        <v>Dü  /  165   Otto  Dü</v>
      </c>
      <c r="T12" s="409" t="str">
        <f t="shared" si="6"/>
        <v>Dü</v>
      </c>
      <c r="U12" s="410" t="str">
        <f t="shared" si="7"/>
        <v>/  165   Otto  Dü</v>
      </c>
      <c r="V12" s="411" t="str">
        <f t="shared" si="8"/>
        <v>/ </v>
      </c>
      <c r="W12" s="410" t="str">
        <f t="shared" si="9"/>
        <v>165   Otto  Dü</v>
      </c>
      <c r="X12" s="411" t="str">
        <f t="shared" si="10"/>
        <v>165</v>
      </c>
      <c r="Y12" s="411" t="str">
        <f t="shared" si="11"/>
        <v> Otto  Dü</v>
      </c>
      <c r="Z12" s="412" t="str">
        <f t="shared" si="12"/>
        <v>Ruthenbeck Dü /  Otto  Dü</v>
      </c>
    </row>
    <row r="13" spans="1:26" s="396" customFormat="1" ht="22.5" customHeight="1">
      <c r="A13" s="404">
        <v>3</v>
      </c>
      <c r="B13" s="404">
        <v>42</v>
      </c>
      <c r="C13" s="405">
        <v>41</v>
      </c>
      <c r="D13" s="422" t="str">
        <f>IF(OR(B13="",ISNA(VLOOKUP(B13,Teilnehmer,1,FALSE))),"Startnummer nicht vergeben",CONCATENATE(VLOOKUP(B13,Teilnehmer,2,FALSE),"  ",VLOOKUP(B13,Teilnehmer,3,FALSE),"  ",VLOOKUP(B13,Teilnehmer,5,FALSE),"  /  ",VLOOKUP(C13,Teilnehmer,2,FALSE),"  ",VLOOKUP(C13,Teilnehmer,3,FALSE),"  ",VLOOKUP(C13,Teilnehmer,5,FALSE)))</f>
        <v>163   Müller  Ar  /  161   Heuer  OWL</v>
      </c>
      <c r="E13" s="423">
        <f>'[15]Paarungen-Doppel'!P6</f>
      </c>
      <c r="F13" s="703"/>
      <c r="G13" s="420"/>
      <c r="H13" s="393" t="str">
        <f>CONCATENATE('[15]Paarungen-Doppel'!Y9,"   ",'[15]Paarungen-Doppel'!Z9,"   ",'[15]Paarungen-Doppel'!AA9,"   ",'[15]Paarungen-Doppel'!AB9,"   ",'[15]Paarungen-Doppel'!AC9,)</f>
        <v>            </v>
      </c>
      <c r="I13" s="420"/>
      <c r="J13" s="393"/>
      <c r="L13" s="397" t="s">
        <v>27</v>
      </c>
      <c r="M13" s="398" t="str">
        <f>IF(E9&lt;E11,D9,D11)</f>
        <v>---      /  ---    </v>
      </c>
      <c r="N13" s="114" t="str">
        <f t="shared" si="0"/>
        <v>-</v>
      </c>
      <c r="O13" s="114" t="str">
        <f t="shared" si="1"/>
        <v>      /  ---    </v>
      </c>
      <c r="P13" s="114" t="str">
        <f t="shared" si="2"/>
        <v>  </v>
      </c>
      <c r="Q13" s="114" t="str">
        <f t="shared" si="3"/>
        <v>   /  ---    </v>
      </c>
      <c r="R13" s="409" t="str">
        <f t="shared" si="4"/>
        <v>  </v>
      </c>
      <c r="S13" s="114" t="str">
        <f t="shared" si="5"/>
        <v>  ---    </v>
      </c>
      <c r="T13" s="409" t="str">
        <f t="shared" si="6"/>
        <v>  ---</v>
      </c>
      <c r="U13" s="410" t="str">
        <f t="shared" si="7"/>
        <v>  </v>
      </c>
      <c r="V13" s="411" t="e">
        <f t="shared" si="8"/>
        <v>#VALUE!</v>
      </c>
      <c r="W13" s="410" t="e">
        <f t="shared" si="9"/>
        <v>#VALUE!</v>
      </c>
      <c r="X13" s="411" t="e">
        <f t="shared" si="10"/>
        <v>#VALUE!</v>
      </c>
      <c r="Y13" s="411" t="e">
        <f t="shared" si="11"/>
        <v>#VALUE!</v>
      </c>
      <c r="Z13" s="412" t="e">
        <f t="shared" si="12"/>
        <v>#VALUE!</v>
      </c>
    </row>
    <row r="14" spans="1:26" s="396" customFormat="1" ht="22.5" customHeight="1">
      <c r="A14" s="404"/>
      <c r="B14" s="391"/>
      <c r="C14" s="392"/>
      <c r="D14" s="403" t="str">
        <f>CONCATENATE('[15]Paarungen-Doppel'!B6,"   ",'[15]Paarungen-Doppel'!C6,"   ",'[15]Paarungen-Doppel'!D6,"   ",'[15]Paarungen-Doppel'!E6,"   ",)</f>
        <v>Halle 2   Tisch     31   13:00h   </v>
      </c>
      <c r="E14" s="420"/>
      <c r="F14" s="424" t="str">
        <f>IF(E13=E15," ",(IF(E13&lt;E15,D15,D13)))</f>
        <v> </v>
      </c>
      <c r="G14" s="425">
        <f>'[15]Paarungen-Doppel'!Q9</f>
      </c>
      <c r="H14" s="393"/>
      <c r="I14" s="420"/>
      <c r="J14" s="393"/>
      <c r="L14" s="397" t="s">
        <v>27</v>
      </c>
      <c r="M14" s="398" t="str">
        <f>IF(E13&lt;E15,D13,D15)</f>
        <v>164   Orlich  Dü  /  160   Cremer  MR</v>
      </c>
      <c r="N14" s="114" t="str">
        <f t="shared" si="0"/>
        <v>4</v>
      </c>
      <c r="O14" s="114" t="str">
        <f t="shared" si="1"/>
        <v>   Orlich  Dü  /  160   Cremer  MR</v>
      </c>
      <c r="P14" s="114" t="str">
        <f t="shared" si="2"/>
        <v>  </v>
      </c>
      <c r="Q14" s="114" t="str">
        <f t="shared" si="3"/>
        <v>Orlich  Dü  /  160   Cremer  MR</v>
      </c>
      <c r="R14" s="409" t="str">
        <f t="shared" si="4"/>
        <v>Orlich</v>
      </c>
      <c r="S14" s="114" t="str">
        <f t="shared" si="5"/>
        <v>Dü  /  160   Cremer  MR</v>
      </c>
      <c r="T14" s="409" t="str">
        <f t="shared" si="6"/>
        <v>Dü</v>
      </c>
      <c r="U14" s="410" t="str">
        <f t="shared" si="7"/>
        <v>/  160   Cremer  MR</v>
      </c>
      <c r="V14" s="411" t="str">
        <f t="shared" si="8"/>
        <v>/ </v>
      </c>
      <c r="W14" s="410" t="str">
        <f t="shared" si="9"/>
        <v>160   Cremer  MR</v>
      </c>
      <c r="X14" s="411" t="str">
        <f t="shared" si="10"/>
        <v>160</v>
      </c>
      <c r="Y14" s="411" t="str">
        <f t="shared" si="11"/>
        <v> Cremer  MR</v>
      </c>
      <c r="Z14" s="412" t="str">
        <f t="shared" si="12"/>
        <v>Orlich Dü /  Cremer  MR</v>
      </c>
    </row>
    <row r="15" spans="1:26" s="396" customFormat="1" ht="22.5" customHeight="1">
      <c r="A15" s="403">
        <v>4</v>
      </c>
      <c r="B15" s="404">
        <v>43</v>
      </c>
      <c r="C15" s="405">
        <v>40</v>
      </c>
      <c r="D15" s="417" t="str">
        <f>IF(OR(B15="",ISNA(VLOOKUP(B15,Teilnehmer,1,FALSE))),"Startnummer nicht vergeben",CONCATENATE(VLOOKUP(B15,Teilnehmer,2,FALSE),"  ",VLOOKUP(B15,Teilnehmer,3,FALSE),"  ",VLOOKUP(B15,Teilnehmer,5,FALSE),"  /  ",VLOOKUP(C15,Teilnehmer,2,FALSE),"  ",VLOOKUP(C15,Teilnehmer,3,FALSE),"  ",VLOOKUP(C15,Teilnehmer,5,FALSE)))</f>
        <v>164   Orlich  Dü  /  160   Cremer  MR</v>
      </c>
      <c r="E15" s="426">
        <f>'[15]Paarungen-Doppel'!Q6</f>
      </c>
      <c r="F15" s="393" t="str">
        <f>CONCATENATE('[15]Paarungen-Doppel'!Y6,"   ",'[15]Paarungen-Doppel'!Z6,"   ",'[15]Paarungen-Doppel'!AA6,"   ",'[15]Paarungen-Doppel'!AB6,"   ",'[15]Paarungen-Doppel'!AC6,)</f>
        <v>            </v>
      </c>
      <c r="G15" s="391"/>
      <c r="H15" s="393"/>
      <c r="I15" s="420"/>
      <c r="J15" s="393"/>
      <c r="L15" s="397" t="s">
        <v>27</v>
      </c>
      <c r="M15" s="398" t="str">
        <f>IF(E17&lt;E19,D17,D19)</f>
        <v>---      /  ---    </v>
      </c>
      <c r="N15" s="114" t="str">
        <f t="shared" si="0"/>
        <v>-</v>
      </c>
      <c r="O15" s="114" t="str">
        <f t="shared" si="1"/>
        <v>      /  ---    </v>
      </c>
      <c r="P15" s="114" t="str">
        <f t="shared" si="2"/>
        <v>  </v>
      </c>
      <c r="Q15" s="114" t="str">
        <f t="shared" si="3"/>
        <v>   /  ---    </v>
      </c>
      <c r="R15" s="409" t="str">
        <f t="shared" si="4"/>
        <v>  </v>
      </c>
      <c r="S15" s="114" t="str">
        <f t="shared" si="5"/>
        <v>  ---    </v>
      </c>
      <c r="T15" s="409" t="str">
        <f t="shared" si="6"/>
        <v>  ---</v>
      </c>
      <c r="U15" s="410" t="str">
        <f t="shared" si="7"/>
        <v>  </v>
      </c>
      <c r="V15" s="411" t="e">
        <f t="shared" si="8"/>
        <v>#VALUE!</v>
      </c>
      <c r="W15" s="410" t="e">
        <f t="shared" si="9"/>
        <v>#VALUE!</v>
      </c>
      <c r="X15" s="411" t="e">
        <f t="shared" si="10"/>
        <v>#VALUE!</v>
      </c>
      <c r="Y15" s="411" t="e">
        <f t="shared" si="11"/>
        <v>#VALUE!</v>
      </c>
      <c r="Z15" s="412" t="e">
        <f t="shared" si="12"/>
        <v>#VALUE!</v>
      </c>
    </row>
    <row r="16" spans="1:26" s="396" customFormat="1" ht="22.5" customHeight="1">
      <c r="A16" s="404"/>
      <c r="B16" s="391"/>
      <c r="C16" s="392"/>
      <c r="D16" s="393"/>
      <c r="E16" s="391"/>
      <c r="F16" s="393"/>
      <c r="G16" s="391"/>
      <c r="H16" s="703" t="str">
        <f>CONCATENATE('[15]Paarungen-Doppel'!B11,"   ",'[15]Paarungen-Doppel'!C11,"   ",'[15]Paarungen-Doppel'!D11,"   ",'[15]Paarungen-Doppel'!E11,"   ",)</f>
        <v>Halle 2   Tisch     31   15:30h   </v>
      </c>
      <c r="I16" s="420"/>
      <c r="J16" s="421" t="str">
        <f>IF(I12=I20," ",(IF(I12&lt;I20,H20,H12)))</f>
        <v> </v>
      </c>
      <c r="L16" s="397" t="s">
        <v>27</v>
      </c>
      <c r="M16" s="398" t="str">
        <f>IF(E21&lt;E23,D21,D23)</f>
        <v>---      /  ---    </v>
      </c>
      <c r="N16" s="114" t="str">
        <f t="shared" si="0"/>
        <v>-</v>
      </c>
      <c r="O16" s="114" t="str">
        <f t="shared" si="1"/>
        <v>      /  ---    </v>
      </c>
      <c r="P16" s="114" t="str">
        <f t="shared" si="2"/>
        <v>  </v>
      </c>
      <c r="Q16" s="114" t="str">
        <f t="shared" si="3"/>
        <v>   /  ---    </v>
      </c>
      <c r="R16" s="409" t="str">
        <f t="shared" si="4"/>
        <v>  </v>
      </c>
      <c r="S16" s="114" t="str">
        <f t="shared" si="5"/>
        <v>  ---    </v>
      </c>
      <c r="T16" s="409" t="str">
        <f t="shared" si="6"/>
        <v>  ---</v>
      </c>
      <c r="U16" s="410" t="str">
        <f t="shared" si="7"/>
        <v>  </v>
      </c>
      <c r="V16" s="411" t="e">
        <f t="shared" si="8"/>
        <v>#VALUE!</v>
      </c>
      <c r="W16" s="410" t="e">
        <f t="shared" si="9"/>
        <v>#VALUE!</v>
      </c>
      <c r="X16" s="411" t="e">
        <f t="shared" si="10"/>
        <v>#VALUE!</v>
      </c>
      <c r="Y16" s="411" t="e">
        <f t="shared" si="11"/>
        <v>#VALUE!</v>
      </c>
      <c r="Z16" s="412" t="e">
        <f t="shared" si="12"/>
        <v>#VALUE!</v>
      </c>
    </row>
    <row r="17" spans="1:15" s="396" customFormat="1" ht="22.5" customHeight="1">
      <c r="A17" s="403">
        <v>5</v>
      </c>
      <c r="B17" s="404">
        <v>36</v>
      </c>
      <c r="C17" s="405">
        <v>39</v>
      </c>
      <c r="D17" s="422" t="str">
        <f>IF(OR(B17="",ISNA(VLOOKUP(B17,Teilnehmer,1,FALSE))),"Startnummer nicht vergeben",CONCATENATE(VLOOKUP(B17,Teilnehmer,2,FALSE),"  ",VLOOKUP(B17,Teilnehmer,3,FALSE),"  ",VLOOKUP(B17,Teilnehmer,5,FALSE),"  /  ",VLOOKUP(C17,Teilnehmer,2,FALSE),"  ",VLOOKUP(C17,Teilnehmer,3,FALSE),"  ",VLOOKUP(C17,Teilnehmer,5,FALSE)))</f>
        <v>166   Pigerl  Dü  /  167   Röhr  Dü</v>
      </c>
      <c r="E17" s="407">
        <f>'[15]Paarungen-Doppel'!P7</f>
        <v>1</v>
      </c>
      <c r="F17" s="393"/>
      <c r="G17" s="391"/>
      <c r="H17" s="703"/>
      <c r="I17" s="420"/>
      <c r="J17" s="393" t="str">
        <f>CONCATENATE('[15]Paarungen-Doppel'!Y11,"   ",'[15]Paarungen-Doppel'!Z11,"   ",'[15]Paarungen-Doppel'!AA11,"   ",'[15]Paarungen-Doppel'!AB11,"   ",'[15]Paarungen-Doppel'!AC11,)</f>
        <v>            </v>
      </c>
      <c r="N17" s="427"/>
      <c r="O17" s="427"/>
    </row>
    <row r="18" spans="1:15" s="396" customFormat="1" ht="22.5" customHeight="1">
      <c r="A18" s="404"/>
      <c r="B18" s="391"/>
      <c r="C18" s="392"/>
      <c r="D18" s="413" t="str">
        <f>CONCATENATE('[15]Paarungen-Doppel'!B7,"   ",'[15]Paarungen-Doppel'!C7,"   ",'[15]Paarungen-Doppel'!D7,"   ",'[15]Paarungen-Doppel'!E7,"   ",)</f>
        <v>Halle 2   Tisch     32   13:00h   </v>
      </c>
      <c r="E18" s="414"/>
      <c r="F18" s="428" t="str">
        <f>IF(E17=E19," ",(IF(E17&lt;E19,D19,D17)))</f>
        <v>166   Pigerl  Dü  /  167   Röhr  Dü</v>
      </c>
      <c r="G18" s="416">
        <f>'[15]Paarungen-Doppel'!P10</f>
      </c>
      <c r="H18" s="393"/>
      <c r="I18" s="420"/>
      <c r="J18" s="393"/>
      <c r="N18" s="427"/>
      <c r="O18" s="427"/>
    </row>
    <row r="19" spans="1:15" s="396" customFormat="1" ht="22.5" customHeight="1">
      <c r="A19" s="404">
        <v>6</v>
      </c>
      <c r="B19" s="391">
        <v>16</v>
      </c>
      <c r="C19" s="392">
        <v>16</v>
      </c>
      <c r="D19" s="417" t="str">
        <f>IF(OR(B19="",ISNA(VLOOKUP(B19,Teilnehmer,1,FALSE))),"Startnummer nicht vergeben",CONCATENATE(VLOOKUP(B19,Teilnehmer,2,FALSE),"  ",VLOOKUP(B19,Teilnehmer,3,FALSE),"  ",VLOOKUP(B19,Teilnehmer,5,FALSE),"  /  ",VLOOKUP(C19,Teilnehmer,2,FALSE),"  ",VLOOKUP(C19,Teilnehmer,3,FALSE),"  ",VLOOKUP(C19,Teilnehmer,5,FALSE)))</f>
        <v>---      /  ---    </v>
      </c>
      <c r="E19" s="418">
        <f>'[15]Paarungen-Doppel'!Q7</f>
        <v>0</v>
      </c>
      <c r="F19" s="419" t="str">
        <f>CONCATENATE('[15]Paarungen-Doppel'!Y7,"   ",'[15]Paarungen-Doppel'!Z7,"   ",'[15]Paarungen-Doppel'!AA7,"   ",'[15]Paarungen-Doppel'!AB7,"   ",'[15]Paarungen-Doppel'!AC7,)</f>
        <v>1            </v>
      </c>
      <c r="G19" s="420"/>
      <c r="H19" s="393"/>
      <c r="I19" s="420"/>
      <c r="J19" s="393"/>
      <c r="N19" s="427"/>
      <c r="O19" s="427"/>
    </row>
    <row r="20" spans="1:15" s="396" customFormat="1" ht="22.5" customHeight="1">
      <c r="A20" s="404"/>
      <c r="B20" s="391"/>
      <c r="C20" s="392"/>
      <c r="D20" s="393"/>
      <c r="E20" s="391"/>
      <c r="F20" s="703" t="str">
        <f>CONCATENATE('[15]Paarungen-Doppel'!B10,"   ",'[15]Paarungen-Doppel'!C10,"   ",'[15]Paarungen-Doppel'!D10,"   ",'[15]Paarungen-Doppel'!E10,"   ",)</f>
        <v>Halle 2   Tisch     32   14:30h   </v>
      </c>
      <c r="G20" s="420"/>
      <c r="H20" s="429" t="str">
        <f>IF(G18=G22," ",(IF(G18&lt;G22,F22,F18)))</f>
        <v> </v>
      </c>
      <c r="I20" s="426">
        <f>'[15]Paarungen-Doppel'!Q11</f>
      </c>
      <c r="J20" s="393"/>
      <c r="N20" s="427"/>
      <c r="O20" s="427"/>
    </row>
    <row r="21" spans="1:15" s="396" customFormat="1" ht="22.5" customHeight="1">
      <c r="A21" s="404">
        <v>7</v>
      </c>
      <c r="B21" s="391">
        <v>16</v>
      </c>
      <c r="C21" s="392">
        <v>16</v>
      </c>
      <c r="D21" s="422" t="str">
        <f>IF(OR(B21="",ISNA(VLOOKUP(B21,Teilnehmer,1,FALSE))),"Startnummer nicht vergeben",CONCATENATE(VLOOKUP(B21,Teilnehmer,2,FALSE),"  ",VLOOKUP(B21,Teilnehmer,3,FALSE),"  ",VLOOKUP(B21,Teilnehmer,5,FALSE),"  /  ",VLOOKUP(C21,Teilnehmer,2,FALSE),"  ",VLOOKUP(C21,Teilnehmer,3,FALSE),"  ",VLOOKUP(C21,Teilnehmer,5,FALSE)))</f>
        <v>---      /  ---    </v>
      </c>
      <c r="E21" s="407">
        <f>'[15]Paarungen-Doppel'!P8</f>
        <v>0</v>
      </c>
      <c r="F21" s="703"/>
      <c r="G21" s="420"/>
      <c r="H21" s="393" t="str">
        <f>CONCATENATE('[15]Paarungen-Doppel'!Y10,"   ",'[15]Paarungen-Doppel'!Z10,"   ",'[15]Paarungen-Doppel'!AA10,"   ",'[15]Paarungen-Doppel'!AB10,"   ",'[15]Paarungen-Doppel'!AC10,)</f>
        <v>            </v>
      </c>
      <c r="I21" s="391"/>
      <c r="J21" s="393"/>
      <c r="N21" s="427"/>
      <c r="O21" s="427"/>
    </row>
    <row r="22" spans="1:15" s="396" customFormat="1" ht="22.5" customHeight="1">
      <c r="A22" s="404"/>
      <c r="B22" s="391"/>
      <c r="C22" s="392"/>
      <c r="D22" s="413" t="str">
        <f>CONCATENATE('[15]Paarungen-Doppel'!B8,"   ",'[15]Paarungen-Doppel'!C8,"   ",'[15]Paarungen-Doppel'!D8,"   ",'[15]Paarungen-Doppel'!E8,"   ",)</f>
        <v>Halle 1   Tisch     33   13:00h   </v>
      </c>
      <c r="E22" s="414"/>
      <c r="F22" s="428" t="str">
        <f>IF(E21=E23," ",(IF(E21&lt;E23,D23,D21)))</f>
        <v>168   Ruthenbeck  Dü  /  165   Otto  Dü</v>
      </c>
      <c r="G22" s="426">
        <f>'[15]Paarungen-Doppel'!Q10</f>
      </c>
      <c r="H22" s="393"/>
      <c r="N22" s="427"/>
      <c r="O22" s="427"/>
    </row>
    <row r="23" spans="1:15" s="396" customFormat="1" ht="22.5" customHeight="1">
      <c r="A23" s="403">
        <v>8</v>
      </c>
      <c r="B23" s="404">
        <v>35</v>
      </c>
      <c r="C23" s="405">
        <v>38</v>
      </c>
      <c r="D23" s="417" t="str">
        <f>IF(OR(B23="",ISNA(VLOOKUP(B23,Teilnehmer,1,FALSE))),"Startnummer nicht vergeben",CONCATENATE(VLOOKUP(B23,Teilnehmer,2,FALSE),"  ",VLOOKUP(B23,Teilnehmer,3,FALSE),"  ",VLOOKUP(B23,Teilnehmer,5,FALSE),"  /  ",VLOOKUP(C23,Teilnehmer,2,FALSE),"  ",VLOOKUP(C23,Teilnehmer,3,FALSE),"  ",VLOOKUP(C23,Teilnehmer,5,FALSE)))</f>
        <v>168   Ruthenbeck  Dü  /  165   Otto  Dü</v>
      </c>
      <c r="E23" s="418">
        <f>'[15]Paarungen-Doppel'!Q8</f>
        <v>1</v>
      </c>
      <c r="F23" s="419" t="str">
        <f>CONCATENATE('[15]Paarungen-Doppel'!Y8,"   ",'[15]Paarungen-Doppel'!Z8,"   ",'[15]Paarungen-Doppel'!AA8,"   ",'[15]Paarungen-Doppel'!AB8,"   ",'[15]Paarungen-Doppel'!AC8,)</f>
        <v>-1            </v>
      </c>
      <c r="G23" s="391"/>
      <c r="H23" s="393"/>
      <c r="N23" s="427"/>
      <c r="O23" s="427"/>
    </row>
    <row r="24" spans="1:15" s="396" customFormat="1" ht="22.5" customHeight="1">
      <c r="A24" s="393"/>
      <c r="B24" s="393"/>
      <c r="C24" s="393"/>
      <c r="D24" s="393"/>
      <c r="E24" s="393"/>
      <c r="F24" s="393"/>
      <c r="G24" s="393"/>
      <c r="H24" s="393"/>
      <c r="N24" s="427"/>
      <c r="O24" s="427"/>
    </row>
    <row r="25" spans="1:15" s="396" customFormat="1" ht="24" customHeight="1">
      <c r="A25" s="393"/>
      <c r="B25" s="393"/>
      <c r="C25" s="393"/>
      <c r="D25" s="393"/>
      <c r="E25" s="393"/>
      <c r="F25" s="393"/>
      <c r="G25" s="393"/>
      <c r="H25" s="393"/>
      <c r="N25" s="427"/>
      <c r="O25" s="427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 selectLockedCells="1"/>
  <mergeCells count="6">
    <mergeCell ref="F20:F21"/>
    <mergeCell ref="H16:H17"/>
    <mergeCell ref="A1:J1"/>
    <mergeCell ref="A2:J2"/>
    <mergeCell ref="A3:J3"/>
    <mergeCell ref="F12:F13"/>
  </mergeCells>
  <printOptions/>
  <pageMargins left="0.28" right="0.16" top="0.46" bottom="0" header="0" footer="0"/>
  <pageSetup fitToHeight="1" fitToWidth="1" horizontalDpi="180" verticalDpi="18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0"/>
  <dimension ref="B1:AS48"/>
  <sheetViews>
    <sheetView workbookViewId="0" topLeftCell="A1">
      <selection activeCell="L46" sqref="L46"/>
    </sheetView>
  </sheetViews>
  <sheetFormatPr defaultColWidth="11.421875" defaultRowHeight="12.75"/>
  <cols>
    <col min="1" max="1" width="0.85546875" style="0" customWidth="1"/>
    <col min="2" max="2" width="5.28125" style="16" customWidth="1"/>
    <col min="3" max="3" width="2.7109375" style="0" customWidth="1"/>
    <col min="4" max="4" width="3.7109375" style="0" customWidth="1"/>
    <col min="5" max="5" width="11.8515625" style="0" customWidth="1"/>
    <col min="6" max="6" width="10.140625" style="0" customWidth="1"/>
    <col min="7" max="7" width="7.57421875" style="17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6" width="1.57421875" style="0" customWidth="1"/>
    <col min="27" max="27" width="0.85546875" style="0" customWidth="1"/>
    <col min="28" max="28" width="1.57421875" style="0" customWidth="1"/>
    <col min="29" max="29" width="3.00390625" style="0" customWidth="1"/>
    <col min="30" max="30" width="10.57421875" style="0" customWidth="1"/>
    <col min="31" max="31" width="1.1484375" style="0" customWidth="1"/>
    <col min="32" max="32" width="10.421875" style="0" customWidth="1"/>
    <col min="33" max="33" width="5.7109375" style="17" customWidth="1"/>
    <col min="34" max="34" width="5.57421875" style="63" customWidth="1"/>
    <col min="35" max="35" width="5.57421875" style="0" customWidth="1"/>
    <col min="36" max="41" width="6.8515625" style="0" customWidth="1"/>
    <col min="42" max="42" width="12.00390625" style="0" customWidth="1"/>
    <col min="43" max="43" width="2.8515625" style="0" customWidth="1"/>
    <col min="44" max="44" width="9.8515625" style="0" customWidth="1"/>
  </cols>
  <sheetData>
    <row r="1" spans="2:34" ht="24" customHeight="1">
      <c r="B1" s="663" t="str">
        <f>'[14]Teilnehmer'!A3</f>
        <v>52. Westdeutsche Senioren - Einzelmeisterschaft 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</row>
    <row r="2" spans="2:34" ht="24" customHeight="1">
      <c r="B2" s="663" t="str">
        <f>'[14]Teilnehmer'!A4</f>
        <v>04. + 05. Dezember  2021  in Hamm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</row>
    <row r="3" spans="2:34" ht="24" customHeight="1">
      <c r="B3" s="663" t="str">
        <f>'[14]Teilnehmer'!A6</f>
        <v>Seniorinnen 70 - Einzel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</row>
    <row r="4" spans="2:44" ht="24" customHeight="1">
      <c r="B4" s="664" t="s">
        <v>44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N4" s="131"/>
      <c r="AO4" s="131"/>
      <c r="AP4" s="131"/>
      <c r="AQ4" s="131"/>
      <c r="AR4" s="131"/>
    </row>
    <row r="5" spans="2:44" ht="18" customHeight="1">
      <c r="B5"/>
      <c r="AC5" s="240"/>
      <c r="AD5" s="240"/>
      <c r="AE5" s="240"/>
      <c r="AF5" s="240"/>
      <c r="AG5" s="264">
        <v>0.020833333333333332</v>
      </c>
      <c r="AH5" s="265"/>
      <c r="AI5" s="264">
        <v>0.020833333333333332</v>
      </c>
      <c r="AJ5" s="264">
        <v>0.020833333333333332</v>
      </c>
      <c r="AN5" s="131"/>
      <c r="AO5" s="131"/>
      <c r="AP5" s="131"/>
      <c r="AQ5" s="131"/>
      <c r="AR5" s="131"/>
    </row>
    <row r="6" spans="29:45" ht="18" customHeight="1">
      <c r="AC6" s="266"/>
      <c r="AD6" s="267">
        <v>44534</v>
      </c>
      <c r="AE6" s="268"/>
      <c r="AF6" s="269" t="s">
        <v>42</v>
      </c>
      <c r="AG6" s="270" t="s">
        <v>30</v>
      </c>
      <c r="AH6" s="271"/>
      <c r="AI6" s="271">
        <v>13</v>
      </c>
      <c r="AJ6" s="271">
        <v>14</v>
      </c>
      <c r="AN6" s="272"/>
      <c r="AO6" s="132"/>
      <c r="AP6" s="273"/>
      <c r="AQ6" s="274"/>
      <c r="AR6" s="274"/>
      <c r="AS6" s="275"/>
    </row>
    <row r="7" spans="29:45" ht="18" customHeight="1">
      <c r="AC7" s="276" t="s">
        <v>72</v>
      </c>
      <c r="AD7" s="277" t="str">
        <f>E11</f>
        <v> Falkowski</v>
      </c>
      <c r="AE7" s="278" t="s">
        <v>28</v>
      </c>
      <c r="AF7" s="279" t="str">
        <f>E13</f>
        <v> Höltkemeier</v>
      </c>
      <c r="AG7" s="280">
        <v>0.5416666666666666</v>
      </c>
      <c r="AH7" s="281" t="s">
        <v>29</v>
      </c>
      <c r="AI7" s="282">
        <v>0.5416666666666666</v>
      </c>
      <c r="AJ7" s="283">
        <v>0.5416666666666666</v>
      </c>
      <c r="AN7" s="272"/>
      <c r="AO7" s="132"/>
      <c r="AP7" s="284"/>
      <c r="AQ7" s="285"/>
      <c r="AR7" s="285"/>
      <c r="AS7" s="286"/>
    </row>
    <row r="8" spans="2:45" ht="18" customHeight="1" thickBot="1">
      <c r="B8" s="1"/>
      <c r="C8" s="2"/>
      <c r="D8" s="2"/>
      <c r="E8" s="662" t="s">
        <v>0</v>
      </c>
      <c r="F8" s="662"/>
      <c r="G8" s="662"/>
      <c r="N8" s="3"/>
      <c r="O8" s="3"/>
      <c r="Q8" s="3"/>
      <c r="R8" s="3"/>
      <c r="W8" s="3"/>
      <c r="X8" s="3"/>
      <c r="Z8" s="3"/>
      <c r="AA8" s="3"/>
      <c r="AC8" s="276" t="s">
        <v>73</v>
      </c>
      <c r="AD8" s="277" t="str">
        <f>E10</f>
        <v> Hußmann</v>
      </c>
      <c r="AE8" s="278" t="s">
        <v>28</v>
      </c>
      <c r="AF8" s="279" t="str">
        <f>E14</f>
        <v> Flothwedel</v>
      </c>
      <c r="AG8" s="280">
        <f aca="true" t="shared" si="0" ref="AG8:AG16">AG7+$AG$5</f>
        <v>0.5625</v>
      </c>
      <c r="AH8" s="281" t="s">
        <v>29</v>
      </c>
      <c r="AI8" s="283">
        <f>AI7</f>
        <v>0.5416666666666666</v>
      </c>
      <c r="AJ8" s="282">
        <f>AJ7</f>
        <v>0.5416666666666666</v>
      </c>
      <c r="AN8" s="272"/>
      <c r="AO8" s="132"/>
      <c r="AP8" s="284"/>
      <c r="AQ8" s="285"/>
      <c r="AR8" s="285"/>
      <c r="AS8" s="286"/>
    </row>
    <row r="9" spans="2:45" ht="18" customHeight="1" thickBot="1">
      <c r="B9" s="135" t="s">
        <v>1</v>
      </c>
      <c r="C9" s="287" t="s">
        <v>2</v>
      </c>
      <c r="D9" s="135" t="s">
        <v>3</v>
      </c>
      <c r="E9" s="6" t="s">
        <v>4</v>
      </c>
      <c r="F9" s="6" t="s">
        <v>5</v>
      </c>
      <c r="G9" s="6" t="s">
        <v>74</v>
      </c>
      <c r="H9" s="666">
        <v>1</v>
      </c>
      <c r="I9" s="666"/>
      <c r="J9" s="667"/>
      <c r="K9" s="665">
        <v>2</v>
      </c>
      <c r="L9" s="666"/>
      <c r="M9" s="667"/>
      <c r="N9" s="665">
        <v>3</v>
      </c>
      <c r="O9" s="666"/>
      <c r="P9" s="667"/>
      <c r="Q9" s="665">
        <v>4</v>
      </c>
      <c r="R9" s="666"/>
      <c r="S9" s="667"/>
      <c r="T9" s="665">
        <v>5</v>
      </c>
      <c r="U9" s="666"/>
      <c r="V9" s="667"/>
      <c r="W9" s="665" t="s">
        <v>7</v>
      </c>
      <c r="X9" s="666"/>
      <c r="Y9" s="667"/>
      <c r="Z9" s="665" t="s">
        <v>8</v>
      </c>
      <c r="AA9" s="666"/>
      <c r="AB9" s="667"/>
      <c r="AC9" s="276" t="s">
        <v>75</v>
      </c>
      <c r="AD9" s="277" t="str">
        <f>E12</f>
        <v> Lindner</v>
      </c>
      <c r="AE9" s="278" t="s">
        <v>28</v>
      </c>
      <c r="AF9" s="279" t="str">
        <f>E14</f>
        <v> Flothwedel</v>
      </c>
      <c r="AG9" s="280">
        <f t="shared" si="0"/>
        <v>0.5833333333333334</v>
      </c>
      <c r="AH9" s="281" t="s">
        <v>29</v>
      </c>
      <c r="AI9" s="282">
        <f>AI8+$AG$5</f>
        <v>0.5625</v>
      </c>
      <c r="AJ9" s="283">
        <f>AJ8+$AG$5</f>
        <v>0.5625</v>
      </c>
      <c r="AN9" s="272"/>
      <c r="AO9" s="132"/>
      <c r="AP9" s="284"/>
      <c r="AQ9" s="285"/>
      <c r="AR9" s="285"/>
      <c r="AS9" s="286"/>
    </row>
    <row r="10" spans="2:45" ht="18" customHeight="1">
      <c r="B10" s="288">
        <v>1</v>
      </c>
      <c r="C10" s="289"/>
      <c r="D10" s="290">
        <f>'[14]Gruppen'!D9</f>
        <v>199</v>
      </c>
      <c r="E10" s="138" t="str">
        <f>'[14]Gruppen'!E9</f>
        <v> Hußmann</v>
      </c>
      <c r="F10" s="138" t="str">
        <f>'[14]Gruppen'!F9</f>
        <v> Monika</v>
      </c>
      <c r="G10" s="290" t="str">
        <f>'[14]Gruppen'!G9</f>
        <v>Dü</v>
      </c>
      <c r="H10" s="291"/>
      <c r="I10" s="291"/>
      <c r="J10" s="292"/>
      <c r="K10" s="293"/>
      <c r="L10" s="294"/>
      <c r="M10" s="295"/>
      <c r="N10" s="296"/>
      <c r="O10" s="297"/>
      <c r="P10" s="298"/>
      <c r="Q10" s="296"/>
      <c r="R10" s="297"/>
      <c r="S10" s="298"/>
      <c r="T10" s="299"/>
      <c r="U10" s="299"/>
      <c r="V10" s="299"/>
      <c r="W10" s="300"/>
      <c r="X10" s="297"/>
      <c r="Y10" s="301"/>
      <c r="Z10" s="302"/>
      <c r="AA10" s="303"/>
      <c r="AB10" s="304"/>
      <c r="AC10" s="276" t="s">
        <v>9</v>
      </c>
      <c r="AD10" s="277" t="str">
        <f>E10</f>
        <v> Hußmann</v>
      </c>
      <c r="AE10" s="278" t="s">
        <v>28</v>
      </c>
      <c r="AF10" s="279" t="str">
        <f>E13</f>
        <v> Höltkemeier</v>
      </c>
      <c r="AG10" s="280">
        <f t="shared" si="0"/>
        <v>0.6041666666666667</v>
      </c>
      <c r="AH10" s="281" t="s">
        <v>29</v>
      </c>
      <c r="AI10" s="283">
        <f>AI9</f>
        <v>0.5625</v>
      </c>
      <c r="AJ10" s="282">
        <f>AJ9</f>
        <v>0.5625</v>
      </c>
      <c r="AN10" s="272"/>
      <c r="AO10" s="132"/>
      <c r="AP10" s="284"/>
      <c r="AQ10" s="285"/>
      <c r="AR10" s="285"/>
      <c r="AS10" s="286"/>
    </row>
    <row r="11" spans="2:45" ht="18" customHeight="1">
      <c r="B11" s="305">
        <v>2</v>
      </c>
      <c r="C11" s="289"/>
      <c r="D11" s="290">
        <f>'[14]Gruppen'!D10</f>
        <v>196</v>
      </c>
      <c r="E11" s="138" t="str">
        <f>'[14]Gruppen'!E10</f>
        <v> Falkowski</v>
      </c>
      <c r="F11" s="138" t="str">
        <f>'[14]Gruppen'!F10</f>
        <v> Annemarie</v>
      </c>
      <c r="G11" s="290" t="str">
        <f>'[14]Gruppen'!G10</f>
        <v>Dü</v>
      </c>
      <c r="H11" s="306"/>
      <c r="I11" s="307"/>
      <c r="J11" s="308"/>
      <c r="K11" s="309"/>
      <c r="L11" s="310"/>
      <c r="M11" s="311"/>
      <c r="N11" s="306"/>
      <c r="O11" s="307"/>
      <c r="P11" s="308"/>
      <c r="Q11" s="306"/>
      <c r="R11" s="307"/>
      <c r="S11" s="308"/>
      <c r="T11" s="312"/>
      <c r="U11" s="312"/>
      <c r="V11" s="312"/>
      <c r="W11" s="313"/>
      <c r="X11" s="307"/>
      <c r="Y11" s="314"/>
      <c r="Z11" s="315"/>
      <c r="AA11" s="316"/>
      <c r="AB11" s="317"/>
      <c r="AC11" s="276" t="s">
        <v>10</v>
      </c>
      <c r="AD11" s="277" t="str">
        <f>E11</f>
        <v> Falkowski</v>
      </c>
      <c r="AE11" s="278" t="s">
        <v>28</v>
      </c>
      <c r="AF11" s="279" t="str">
        <f>E12</f>
        <v> Lindner</v>
      </c>
      <c r="AG11" s="280">
        <f t="shared" si="0"/>
        <v>0.6250000000000001</v>
      </c>
      <c r="AH11" s="281" t="s">
        <v>29</v>
      </c>
      <c r="AI11" s="282">
        <f>AI10+$AG$5</f>
        <v>0.5833333333333334</v>
      </c>
      <c r="AJ11" s="283">
        <f>AJ10+$AG$5</f>
        <v>0.5833333333333334</v>
      </c>
      <c r="AN11" s="272"/>
      <c r="AO11" s="132"/>
      <c r="AP11" s="284"/>
      <c r="AQ11" s="285"/>
      <c r="AR11" s="285"/>
      <c r="AS11" s="286"/>
    </row>
    <row r="12" spans="2:45" ht="18" customHeight="1">
      <c r="B12" s="305">
        <v>3</v>
      </c>
      <c r="C12" s="289"/>
      <c r="D12" s="290">
        <f>'[14]Gruppen'!D11</f>
        <v>200</v>
      </c>
      <c r="E12" s="138" t="str">
        <f>'[14]Gruppen'!E11</f>
        <v> Lindner</v>
      </c>
      <c r="F12" s="138" t="str">
        <f>'[14]Gruppen'!F11</f>
        <v> Roswitha</v>
      </c>
      <c r="G12" s="290" t="str">
        <f>'[14]Gruppen'!G11</f>
        <v>Dü</v>
      </c>
      <c r="H12" s="306"/>
      <c r="I12" s="307"/>
      <c r="J12" s="308"/>
      <c r="K12" s="306"/>
      <c r="L12" s="307"/>
      <c r="M12" s="308"/>
      <c r="N12" s="309"/>
      <c r="O12" s="310"/>
      <c r="P12" s="311"/>
      <c r="Q12" s="306"/>
      <c r="R12" s="307"/>
      <c r="S12" s="308"/>
      <c r="T12" s="312"/>
      <c r="U12" s="312"/>
      <c r="V12" s="312"/>
      <c r="W12" s="313"/>
      <c r="X12" s="307"/>
      <c r="Y12" s="314"/>
      <c r="Z12" s="315"/>
      <c r="AA12" s="316"/>
      <c r="AB12" s="317"/>
      <c r="AC12" s="276" t="s">
        <v>76</v>
      </c>
      <c r="AD12" s="277" t="str">
        <f>E13</f>
        <v> Höltkemeier</v>
      </c>
      <c r="AE12" s="278" t="s">
        <v>28</v>
      </c>
      <c r="AF12" s="279" t="str">
        <f>E14</f>
        <v> Flothwedel</v>
      </c>
      <c r="AG12" s="280">
        <f t="shared" si="0"/>
        <v>0.6458333333333335</v>
      </c>
      <c r="AH12" s="281" t="s">
        <v>29</v>
      </c>
      <c r="AI12" s="283">
        <f>AI11</f>
        <v>0.5833333333333334</v>
      </c>
      <c r="AJ12" s="282">
        <f>AJ11</f>
        <v>0.5833333333333334</v>
      </c>
      <c r="AN12" s="272"/>
      <c r="AO12" s="132"/>
      <c r="AP12" s="284"/>
      <c r="AQ12" s="285"/>
      <c r="AR12" s="285"/>
      <c r="AS12" s="286"/>
    </row>
    <row r="13" spans="2:45" ht="18" customHeight="1">
      <c r="B13" s="305">
        <v>4</v>
      </c>
      <c r="C13" s="289"/>
      <c r="D13" s="290">
        <f>'[14]Gruppen'!D12</f>
        <v>198</v>
      </c>
      <c r="E13" s="138" t="str">
        <f>'[14]Gruppen'!E12</f>
        <v> Höltkemeier</v>
      </c>
      <c r="F13" s="138" t="str">
        <f>'[14]Gruppen'!F12</f>
        <v> Agnes</v>
      </c>
      <c r="G13" s="290" t="str">
        <f>'[14]Gruppen'!G12</f>
        <v>MR</v>
      </c>
      <c r="H13" s="306"/>
      <c r="I13" s="307"/>
      <c r="J13" s="308"/>
      <c r="K13" s="306"/>
      <c r="L13" s="307"/>
      <c r="M13" s="308"/>
      <c r="N13" s="306"/>
      <c r="O13" s="307"/>
      <c r="P13" s="308"/>
      <c r="Q13" s="309"/>
      <c r="R13" s="310"/>
      <c r="S13" s="311"/>
      <c r="T13" s="318"/>
      <c r="U13" s="318"/>
      <c r="V13" s="318"/>
      <c r="W13" s="313"/>
      <c r="X13" s="307"/>
      <c r="Y13" s="314"/>
      <c r="Z13" s="315"/>
      <c r="AA13" s="316"/>
      <c r="AB13" s="317"/>
      <c r="AC13" s="276" t="s">
        <v>11</v>
      </c>
      <c r="AD13" s="277" t="str">
        <f>E12</f>
        <v> Lindner</v>
      </c>
      <c r="AE13" s="278" t="s">
        <v>28</v>
      </c>
      <c r="AF13" s="279" t="str">
        <f>E10</f>
        <v> Hußmann</v>
      </c>
      <c r="AG13" s="280">
        <f t="shared" si="0"/>
        <v>0.6666666666666669</v>
      </c>
      <c r="AH13" s="281" t="s">
        <v>29</v>
      </c>
      <c r="AI13" s="282">
        <f>AI12+$AG$5</f>
        <v>0.6041666666666667</v>
      </c>
      <c r="AJ13" s="283">
        <f>AJ12+$AG$5</f>
        <v>0.6041666666666667</v>
      </c>
      <c r="AN13" s="272"/>
      <c r="AO13" s="132"/>
      <c r="AP13" s="284"/>
      <c r="AQ13" s="285"/>
      <c r="AR13" s="285"/>
      <c r="AS13" s="286"/>
    </row>
    <row r="14" spans="2:45" ht="18" customHeight="1" thickBot="1">
      <c r="B14" s="319">
        <v>5</v>
      </c>
      <c r="C14" s="320"/>
      <c r="D14" s="321">
        <f>'[14]Gruppen'!D13</f>
        <v>197</v>
      </c>
      <c r="E14" s="322" t="str">
        <f>'[14]Gruppen'!E13</f>
        <v> Flothwedel</v>
      </c>
      <c r="F14" s="322" t="str">
        <f>'[14]Gruppen'!F13</f>
        <v> Monika</v>
      </c>
      <c r="G14" s="321" t="str">
        <f>'[14]Gruppen'!G13</f>
        <v>Dü</v>
      </c>
      <c r="H14" s="323"/>
      <c r="I14" s="324"/>
      <c r="J14" s="325"/>
      <c r="K14" s="323"/>
      <c r="L14" s="324"/>
      <c r="M14" s="325"/>
      <c r="N14" s="323"/>
      <c r="O14" s="324"/>
      <c r="P14" s="325"/>
      <c r="Q14" s="323"/>
      <c r="R14" s="324"/>
      <c r="S14" s="325"/>
      <c r="T14" s="326"/>
      <c r="U14" s="327"/>
      <c r="V14" s="328"/>
      <c r="W14" s="329"/>
      <c r="X14" s="324"/>
      <c r="Y14" s="330"/>
      <c r="Z14" s="331"/>
      <c r="AA14" s="332"/>
      <c r="AB14" s="333"/>
      <c r="AC14" s="276" t="s">
        <v>77</v>
      </c>
      <c r="AD14" s="277" t="str">
        <f>E11</f>
        <v> Falkowski</v>
      </c>
      <c r="AE14" s="278" t="s">
        <v>28</v>
      </c>
      <c r="AF14" s="279" t="str">
        <f>E14</f>
        <v> Flothwedel</v>
      </c>
      <c r="AG14" s="280">
        <f t="shared" si="0"/>
        <v>0.6875000000000002</v>
      </c>
      <c r="AH14" s="281" t="s">
        <v>29</v>
      </c>
      <c r="AI14" s="283">
        <f>AI13</f>
        <v>0.6041666666666667</v>
      </c>
      <c r="AJ14" s="282">
        <f>AJ13</f>
        <v>0.6041666666666667</v>
      </c>
      <c r="AN14" s="272"/>
      <c r="AO14" s="132"/>
      <c r="AP14" s="284"/>
      <c r="AQ14" s="285"/>
      <c r="AR14" s="285"/>
      <c r="AS14" s="286"/>
    </row>
    <row r="15" spans="26:45" ht="18" customHeight="1">
      <c r="Z15" s="18"/>
      <c r="AA15" s="18"/>
      <c r="AB15" s="18"/>
      <c r="AC15" s="276" t="s">
        <v>14</v>
      </c>
      <c r="AD15" s="277" t="str">
        <f>E12</f>
        <v> Lindner</v>
      </c>
      <c r="AE15" s="278" t="s">
        <v>28</v>
      </c>
      <c r="AF15" s="279" t="str">
        <f>E13</f>
        <v> Höltkemeier</v>
      </c>
      <c r="AG15" s="280">
        <f t="shared" si="0"/>
        <v>0.7083333333333336</v>
      </c>
      <c r="AH15" s="281" t="s">
        <v>29</v>
      </c>
      <c r="AI15" s="282">
        <f>AI14+$AG$5</f>
        <v>0.6250000000000001</v>
      </c>
      <c r="AJ15" s="283">
        <f>AJ14+$AG$5</f>
        <v>0.6250000000000001</v>
      </c>
      <c r="AN15" s="272"/>
      <c r="AO15" s="132"/>
      <c r="AP15" s="284"/>
      <c r="AQ15" s="285"/>
      <c r="AR15" s="285"/>
      <c r="AS15" s="286"/>
    </row>
    <row r="16" spans="26:45" ht="18" customHeight="1">
      <c r="Z16" s="18"/>
      <c r="AA16" s="18"/>
      <c r="AB16" s="18"/>
      <c r="AC16" s="276" t="s">
        <v>13</v>
      </c>
      <c r="AD16" s="277" t="str">
        <f>E10</f>
        <v> Hußmann</v>
      </c>
      <c r="AE16" s="278" t="s">
        <v>28</v>
      </c>
      <c r="AF16" s="279" t="str">
        <f>E11</f>
        <v> Falkowski</v>
      </c>
      <c r="AG16" s="280">
        <f t="shared" si="0"/>
        <v>0.729166666666667</v>
      </c>
      <c r="AH16" s="281" t="s">
        <v>29</v>
      </c>
      <c r="AI16" s="283">
        <f>AI15</f>
        <v>0.6250000000000001</v>
      </c>
      <c r="AJ16" s="282">
        <f>AJ15</f>
        <v>0.6250000000000001</v>
      </c>
      <c r="AN16" s="131"/>
      <c r="AO16" s="131"/>
      <c r="AP16" s="272"/>
      <c r="AQ16" s="334"/>
      <c r="AR16" s="334"/>
      <c r="AS16" s="65"/>
    </row>
    <row r="17" spans="29:43" ht="18" customHeight="1" hidden="1">
      <c r="AC17" s="335"/>
      <c r="AD17" s="336">
        <f>AD6</f>
        <v>44534</v>
      </c>
      <c r="AE17" s="337"/>
      <c r="AF17" s="338" t="str">
        <f>AF6</f>
        <v>Halle 1</v>
      </c>
      <c r="AG17" s="339" t="s">
        <v>30</v>
      </c>
      <c r="AH17" s="340">
        <f>AH6+1</f>
        <v>1</v>
      </c>
      <c r="AP17" s="131"/>
      <c r="AQ17" s="131"/>
    </row>
    <row r="18" spans="29:43" ht="18" customHeight="1" hidden="1">
      <c r="AC18" s="341" t="s">
        <v>77</v>
      </c>
      <c r="AD18" s="342" t="e">
        <f>E22</f>
        <v>#N/A</v>
      </c>
      <c r="AE18" s="343" t="s">
        <v>28</v>
      </c>
      <c r="AF18" s="344" t="e">
        <f>E25</f>
        <v>#N/A</v>
      </c>
      <c r="AG18" s="345">
        <f>AG7</f>
        <v>0.5416666666666666</v>
      </c>
      <c r="AH18" s="346" t="s">
        <v>29</v>
      </c>
      <c r="AP18" s="131"/>
      <c r="AQ18" s="131"/>
    </row>
    <row r="19" spans="2:43" ht="18" customHeight="1" hidden="1" thickBot="1">
      <c r="B19" s="1"/>
      <c r="E19" s="662" t="s">
        <v>15</v>
      </c>
      <c r="F19" s="662"/>
      <c r="G19" s="662"/>
      <c r="N19" s="3"/>
      <c r="O19" s="3"/>
      <c r="Q19" s="3"/>
      <c r="R19" s="3"/>
      <c r="W19" s="3"/>
      <c r="X19" s="3"/>
      <c r="Z19" s="19"/>
      <c r="AA19" s="19"/>
      <c r="AB19" s="18"/>
      <c r="AC19" s="341" t="s">
        <v>14</v>
      </c>
      <c r="AD19" s="342" t="e">
        <f>E23</f>
        <v>#N/A</v>
      </c>
      <c r="AE19" s="343" t="s">
        <v>28</v>
      </c>
      <c r="AF19" s="344" t="e">
        <f>E24</f>
        <v>#N/A</v>
      </c>
      <c r="AG19" s="345">
        <f aca="true" t="shared" si="1" ref="AG19:AG27">AG18+$AG$5</f>
        <v>0.5625</v>
      </c>
      <c r="AH19" s="346" t="s">
        <v>29</v>
      </c>
      <c r="AP19" s="131"/>
      <c r="AQ19" s="131"/>
    </row>
    <row r="20" spans="2:43" ht="18" customHeight="1" hidden="1" thickBot="1">
      <c r="B20" s="135" t="s">
        <v>1</v>
      </c>
      <c r="C20" s="136" t="s">
        <v>2</v>
      </c>
      <c r="D20" s="136" t="s">
        <v>3</v>
      </c>
      <c r="E20" s="6" t="s">
        <v>4</v>
      </c>
      <c r="F20" s="6" t="s">
        <v>5</v>
      </c>
      <c r="G20" s="6" t="s">
        <v>74</v>
      </c>
      <c r="H20" s="666">
        <v>1</v>
      </c>
      <c r="I20" s="666"/>
      <c r="J20" s="667"/>
      <c r="K20" s="665">
        <v>2</v>
      </c>
      <c r="L20" s="666"/>
      <c r="M20" s="667"/>
      <c r="N20" s="665">
        <v>3</v>
      </c>
      <c r="O20" s="666"/>
      <c r="P20" s="667"/>
      <c r="Q20" s="665">
        <v>4</v>
      </c>
      <c r="R20" s="666"/>
      <c r="S20" s="667"/>
      <c r="T20" s="665">
        <v>5</v>
      </c>
      <c r="U20" s="666"/>
      <c r="V20" s="667"/>
      <c r="W20" s="665" t="s">
        <v>7</v>
      </c>
      <c r="X20" s="666"/>
      <c r="Y20" s="667"/>
      <c r="Z20" s="665" t="s">
        <v>8</v>
      </c>
      <c r="AA20" s="666"/>
      <c r="AB20" s="666"/>
      <c r="AC20" s="341" t="s">
        <v>75</v>
      </c>
      <c r="AD20" s="342" t="e">
        <f>E23</f>
        <v>#N/A</v>
      </c>
      <c r="AE20" s="343" t="s">
        <v>28</v>
      </c>
      <c r="AF20" s="344" t="e">
        <f>E25</f>
        <v>#N/A</v>
      </c>
      <c r="AG20" s="345">
        <f t="shared" si="1"/>
        <v>0.5833333333333334</v>
      </c>
      <c r="AH20" s="346" t="s">
        <v>29</v>
      </c>
      <c r="AP20" s="131"/>
      <c r="AQ20" s="131"/>
    </row>
    <row r="21" spans="2:43" ht="18" customHeight="1" hidden="1">
      <c r="B21" s="347"/>
      <c r="C21" s="348">
        <v>1</v>
      </c>
      <c r="D21" s="349">
        <f>'[14]Gruppen'!D20</f>
        <v>0</v>
      </c>
      <c r="E21" s="138" t="e">
        <f>'[14]Gruppen'!E20</f>
        <v>#N/A</v>
      </c>
      <c r="F21" s="138" t="e">
        <f>'[14]Gruppen'!F20</f>
        <v>#N/A</v>
      </c>
      <c r="G21" s="290" t="e">
        <f>'[14]Gruppen'!G20</f>
        <v>#N/A</v>
      </c>
      <c r="H21" s="291"/>
      <c r="I21" s="291"/>
      <c r="J21" s="292"/>
      <c r="K21" s="293"/>
      <c r="L21" s="294"/>
      <c r="M21" s="295"/>
      <c r="N21" s="296"/>
      <c r="O21" s="297"/>
      <c r="P21" s="298"/>
      <c r="Q21" s="296"/>
      <c r="R21" s="297"/>
      <c r="S21" s="298"/>
      <c r="T21" s="299"/>
      <c r="U21" s="299"/>
      <c r="V21" s="299"/>
      <c r="W21" s="300"/>
      <c r="X21" s="297"/>
      <c r="Y21" s="301"/>
      <c r="Z21" s="302"/>
      <c r="AA21" s="303"/>
      <c r="AB21" s="350"/>
      <c r="AC21" s="341" t="s">
        <v>13</v>
      </c>
      <c r="AD21" s="342" t="e">
        <f>E21</f>
        <v>#N/A</v>
      </c>
      <c r="AE21" s="343" t="s">
        <v>28</v>
      </c>
      <c r="AF21" s="344" t="e">
        <f>E22</f>
        <v>#N/A</v>
      </c>
      <c r="AG21" s="345">
        <f t="shared" si="1"/>
        <v>0.6041666666666667</v>
      </c>
      <c r="AH21" s="346" t="s">
        <v>29</v>
      </c>
      <c r="AP21" s="131"/>
      <c r="AQ21" s="131"/>
    </row>
    <row r="22" spans="2:43" ht="18" customHeight="1" hidden="1">
      <c r="B22" s="351"/>
      <c r="C22" s="352">
        <v>2</v>
      </c>
      <c r="D22" s="349">
        <f>'[14]Gruppen'!D21</f>
        <v>0</v>
      </c>
      <c r="E22" s="138" t="e">
        <f>'[14]Gruppen'!E21</f>
        <v>#N/A</v>
      </c>
      <c r="F22" s="138" t="e">
        <f>'[14]Gruppen'!F21</f>
        <v>#N/A</v>
      </c>
      <c r="G22" s="290" t="e">
        <f>'[14]Gruppen'!G21</f>
        <v>#N/A</v>
      </c>
      <c r="H22" s="306"/>
      <c r="I22" s="307"/>
      <c r="J22" s="308"/>
      <c r="K22" s="309"/>
      <c r="L22" s="310"/>
      <c r="M22" s="311"/>
      <c r="N22" s="306"/>
      <c r="O22" s="307"/>
      <c r="P22" s="308"/>
      <c r="Q22" s="306"/>
      <c r="R22" s="307"/>
      <c r="S22" s="308"/>
      <c r="T22" s="312"/>
      <c r="U22" s="312"/>
      <c r="V22" s="312"/>
      <c r="W22" s="313"/>
      <c r="X22" s="307"/>
      <c r="Y22" s="314"/>
      <c r="Z22" s="315"/>
      <c r="AA22" s="316"/>
      <c r="AB22" s="353"/>
      <c r="AC22" s="341" t="s">
        <v>11</v>
      </c>
      <c r="AD22" s="342" t="e">
        <f>E23</f>
        <v>#N/A</v>
      </c>
      <c r="AE22" s="343" t="s">
        <v>28</v>
      </c>
      <c r="AF22" s="344" t="e">
        <f>E21</f>
        <v>#N/A</v>
      </c>
      <c r="AG22" s="345">
        <f t="shared" si="1"/>
        <v>0.6250000000000001</v>
      </c>
      <c r="AH22" s="346" t="s">
        <v>29</v>
      </c>
      <c r="AP22" s="131"/>
      <c r="AQ22" s="131"/>
    </row>
    <row r="23" spans="2:43" ht="18" customHeight="1" hidden="1">
      <c r="B23" s="351"/>
      <c r="C23" s="352">
        <v>3</v>
      </c>
      <c r="D23" s="349">
        <f>'[14]Gruppen'!D22</f>
        <v>0</v>
      </c>
      <c r="E23" s="138" t="e">
        <f>'[14]Gruppen'!E22</f>
        <v>#N/A</v>
      </c>
      <c r="F23" s="138" t="e">
        <f>'[14]Gruppen'!F22</f>
        <v>#N/A</v>
      </c>
      <c r="G23" s="290" t="e">
        <f>'[14]Gruppen'!G22</f>
        <v>#N/A</v>
      </c>
      <c r="H23" s="306"/>
      <c r="I23" s="307"/>
      <c r="J23" s="308"/>
      <c r="K23" s="306"/>
      <c r="L23" s="307"/>
      <c r="M23" s="308"/>
      <c r="N23" s="309"/>
      <c r="O23" s="310"/>
      <c r="P23" s="311"/>
      <c r="Q23" s="306"/>
      <c r="R23" s="307"/>
      <c r="S23" s="308"/>
      <c r="T23" s="312"/>
      <c r="U23" s="312"/>
      <c r="V23" s="312"/>
      <c r="W23" s="313"/>
      <c r="X23" s="307"/>
      <c r="Y23" s="314"/>
      <c r="Z23" s="315"/>
      <c r="AA23" s="316"/>
      <c r="AB23" s="353"/>
      <c r="AC23" s="341" t="s">
        <v>76</v>
      </c>
      <c r="AD23" s="342" t="e">
        <f>E24</f>
        <v>#N/A</v>
      </c>
      <c r="AE23" s="343" t="s">
        <v>28</v>
      </c>
      <c r="AF23" s="344" t="e">
        <f>E25</f>
        <v>#N/A</v>
      </c>
      <c r="AG23" s="345">
        <f t="shared" si="1"/>
        <v>0.6458333333333335</v>
      </c>
      <c r="AH23" s="346" t="s">
        <v>29</v>
      </c>
      <c r="AP23" s="131"/>
      <c r="AQ23" s="131"/>
    </row>
    <row r="24" spans="2:43" ht="18" customHeight="1" hidden="1">
      <c r="B24" s="351"/>
      <c r="C24" s="352">
        <v>4</v>
      </c>
      <c r="D24" s="349">
        <f>'[14]Gruppen'!D23</f>
        <v>0</v>
      </c>
      <c r="E24" s="138" t="e">
        <f>'[14]Gruppen'!E23</f>
        <v>#N/A</v>
      </c>
      <c r="F24" s="138" t="e">
        <f>'[14]Gruppen'!F23</f>
        <v>#N/A</v>
      </c>
      <c r="G24" s="290" t="e">
        <f>'[14]Gruppen'!G23</f>
        <v>#N/A</v>
      </c>
      <c r="H24" s="306"/>
      <c r="I24" s="307"/>
      <c r="J24" s="308"/>
      <c r="K24" s="306"/>
      <c r="L24" s="307"/>
      <c r="M24" s="308"/>
      <c r="N24" s="306"/>
      <c r="O24" s="307"/>
      <c r="P24" s="308"/>
      <c r="Q24" s="309"/>
      <c r="R24" s="310"/>
      <c r="S24" s="311"/>
      <c r="T24" s="318"/>
      <c r="U24" s="318"/>
      <c r="V24" s="318"/>
      <c r="W24" s="313"/>
      <c r="X24" s="307"/>
      <c r="Y24" s="314"/>
      <c r="Z24" s="315"/>
      <c r="AA24" s="316"/>
      <c r="AB24" s="354"/>
      <c r="AC24" s="341" t="s">
        <v>9</v>
      </c>
      <c r="AD24" s="342" t="e">
        <f>E21</f>
        <v>#N/A</v>
      </c>
      <c r="AE24" s="343" t="s">
        <v>28</v>
      </c>
      <c r="AF24" s="344" t="e">
        <f>E24</f>
        <v>#N/A</v>
      </c>
      <c r="AG24" s="345">
        <f t="shared" si="1"/>
        <v>0.6666666666666669</v>
      </c>
      <c r="AH24" s="346" t="s">
        <v>29</v>
      </c>
      <c r="AP24" s="131"/>
      <c r="AQ24" s="131"/>
    </row>
    <row r="25" spans="2:43" ht="18" customHeight="1" hidden="1" thickBot="1">
      <c r="B25" s="355"/>
      <c r="C25" s="356">
        <v>5</v>
      </c>
      <c r="D25" s="357">
        <f>'[14]Gruppen'!D24</f>
        <v>0</v>
      </c>
      <c r="E25" s="322" t="e">
        <f>'[14]Gruppen'!E24</f>
        <v>#N/A</v>
      </c>
      <c r="F25" s="322" t="e">
        <f>'[14]Gruppen'!F24</f>
        <v>#N/A</v>
      </c>
      <c r="G25" s="321" t="e">
        <f>'[14]Gruppen'!G24</f>
        <v>#N/A</v>
      </c>
      <c r="H25" s="323"/>
      <c r="I25" s="324"/>
      <c r="J25" s="325"/>
      <c r="K25" s="323"/>
      <c r="L25" s="324"/>
      <c r="M25" s="325"/>
      <c r="N25" s="323"/>
      <c r="O25" s="324"/>
      <c r="P25" s="325"/>
      <c r="Q25" s="323"/>
      <c r="R25" s="358"/>
      <c r="S25" s="358"/>
      <c r="T25" s="326"/>
      <c r="U25" s="327"/>
      <c r="V25" s="328"/>
      <c r="W25" s="329"/>
      <c r="X25" s="324"/>
      <c r="Y25" s="330"/>
      <c r="Z25" s="331"/>
      <c r="AA25" s="332"/>
      <c r="AB25" s="359"/>
      <c r="AC25" s="341" t="s">
        <v>10</v>
      </c>
      <c r="AD25" s="342" t="e">
        <f>E22</f>
        <v>#N/A</v>
      </c>
      <c r="AE25" s="343" t="s">
        <v>28</v>
      </c>
      <c r="AF25" s="344" t="e">
        <f>E23</f>
        <v>#N/A</v>
      </c>
      <c r="AG25" s="345">
        <f t="shared" si="1"/>
        <v>0.6875000000000002</v>
      </c>
      <c r="AH25" s="346" t="s">
        <v>29</v>
      </c>
      <c r="AP25" s="131"/>
      <c r="AQ25" s="131"/>
    </row>
    <row r="26" spans="26:43" ht="18" customHeight="1" hidden="1">
      <c r="Z26" s="18"/>
      <c r="AA26" s="18"/>
      <c r="AB26" s="18"/>
      <c r="AC26" s="341" t="s">
        <v>72</v>
      </c>
      <c r="AD26" s="342" t="e">
        <f>E22</f>
        <v>#N/A</v>
      </c>
      <c r="AE26" s="343" t="s">
        <v>28</v>
      </c>
      <c r="AF26" s="344" t="e">
        <f>E24</f>
        <v>#N/A</v>
      </c>
      <c r="AG26" s="345">
        <f t="shared" si="1"/>
        <v>0.7083333333333336</v>
      </c>
      <c r="AH26" s="346" t="s">
        <v>29</v>
      </c>
      <c r="AP26" s="131"/>
      <c r="AQ26" s="131"/>
    </row>
    <row r="27" spans="26:43" ht="18" customHeight="1" hidden="1">
      <c r="Z27" s="18"/>
      <c r="AA27" s="18"/>
      <c r="AB27" s="18"/>
      <c r="AC27" s="341" t="s">
        <v>73</v>
      </c>
      <c r="AD27" s="342" t="e">
        <f>E21</f>
        <v>#N/A</v>
      </c>
      <c r="AE27" s="343" t="s">
        <v>28</v>
      </c>
      <c r="AF27" s="344" t="e">
        <f>E25</f>
        <v>#N/A</v>
      </c>
      <c r="AG27" s="345">
        <f t="shared" si="1"/>
        <v>0.729166666666667</v>
      </c>
      <c r="AH27" s="346" t="s">
        <v>29</v>
      </c>
      <c r="AP27" s="131"/>
      <c r="AQ27" s="131"/>
    </row>
    <row r="28" spans="2:43" ht="18" customHeight="1" hidden="1" thickBot="1">
      <c r="B28" s="1"/>
      <c r="E28" s="662" t="s">
        <v>16</v>
      </c>
      <c r="F28" s="662"/>
      <c r="G28" s="662"/>
      <c r="N28" s="3"/>
      <c r="O28" s="3"/>
      <c r="Q28" s="3"/>
      <c r="R28" s="3"/>
      <c r="W28" s="3"/>
      <c r="X28" s="3"/>
      <c r="Z28" s="19"/>
      <c r="AA28" s="19"/>
      <c r="AB28" s="18"/>
      <c r="AC28" s="360"/>
      <c r="AD28" s="361">
        <f>AD17</f>
        <v>44534</v>
      </c>
      <c r="AE28" s="21"/>
      <c r="AF28" s="362" t="str">
        <f>AF17</f>
        <v>Halle 1</v>
      </c>
      <c r="AG28" s="363" t="s">
        <v>30</v>
      </c>
      <c r="AH28" s="364">
        <f>AH17+1</f>
        <v>2</v>
      </c>
      <c r="AP28" s="131"/>
      <c r="AQ28" s="131"/>
    </row>
    <row r="29" spans="2:43" ht="18" customHeight="1" hidden="1" thickBot="1">
      <c r="B29" s="135" t="s">
        <v>1</v>
      </c>
      <c r="C29" s="136" t="s">
        <v>2</v>
      </c>
      <c r="D29" s="136" t="s">
        <v>3</v>
      </c>
      <c r="E29" s="6" t="s">
        <v>4</v>
      </c>
      <c r="F29" s="6" t="s">
        <v>5</v>
      </c>
      <c r="G29" s="6" t="s">
        <v>74</v>
      </c>
      <c r="H29" s="666">
        <v>1</v>
      </c>
      <c r="I29" s="666"/>
      <c r="J29" s="667"/>
      <c r="K29" s="665">
        <v>2</v>
      </c>
      <c r="L29" s="666"/>
      <c r="M29" s="667"/>
      <c r="N29" s="665">
        <v>3</v>
      </c>
      <c r="O29" s="666"/>
      <c r="P29" s="667"/>
      <c r="Q29" s="665">
        <v>4</v>
      </c>
      <c r="R29" s="666"/>
      <c r="S29" s="667"/>
      <c r="T29" s="140"/>
      <c r="U29" s="140"/>
      <c r="V29" s="140"/>
      <c r="W29" s="665" t="s">
        <v>7</v>
      </c>
      <c r="X29" s="666"/>
      <c r="Y29" s="667"/>
      <c r="Z29" s="665" t="s">
        <v>8</v>
      </c>
      <c r="AA29" s="666"/>
      <c r="AB29" s="667"/>
      <c r="AC29" s="55" t="s">
        <v>9</v>
      </c>
      <c r="AD29" s="167" t="e">
        <f>E30</f>
        <v>#N/A</v>
      </c>
      <c r="AE29" s="168" t="s">
        <v>28</v>
      </c>
      <c r="AF29" s="169" t="e">
        <f>E33</f>
        <v>#N/A</v>
      </c>
      <c r="AG29" s="365">
        <f>AG27</f>
        <v>0.729166666666667</v>
      </c>
      <c r="AH29" s="366" t="s">
        <v>29</v>
      </c>
      <c r="AP29" s="131"/>
      <c r="AQ29" s="131"/>
    </row>
    <row r="30" spans="2:43" ht="18" customHeight="1" hidden="1">
      <c r="B30" s="347"/>
      <c r="C30" s="348">
        <v>1</v>
      </c>
      <c r="D30" s="367">
        <f>'[14]Gruppen'!D29</f>
        <v>0</v>
      </c>
      <c r="E30" s="138" t="e">
        <f>'[14]Gruppen'!E29</f>
        <v>#N/A</v>
      </c>
      <c r="F30" s="138" t="e">
        <f>'[14]Gruppen'!F29</f>
        <v>#N/A</v>
      </c>
      <c r="G30" s="290" t="e">
        <f>'[14]Gruppen'!G29</f>
        <v>#N/A</v>
      </c>
      <c r="H30" s="291"/>
      <c r="I30" s="291"/>
      <c r="J30" s="292"/>
      <c r="K30" s="296"/>
      <c r="L30" s="297"/>
      <c r="M30" s="298"/>
      <c r="N30" s="296"/>
      <c r="O30" s="297"/>
      <c r="P30" s="298"/>
      <c r="Q30" s="296"/>
      <c r="R30" s="297"/>
      <c r="S30" s="298"/>
      <c r="T30" s="299"/>
      <c r="U30" s="299"/>
      <c r="V30" s="299"/>
      <c r="W30" s="300"/>
      <c r="X30" s="297"/>
      <c r="Y30" s="301"/>
      <c r="Z30" s="302"/>
      <c r="AA30" s="303"/>
      <c r="AB30" s="368"/>
      <c r="AC30" s="55" t="s">
        <v>10</v>
      </c>
      <c r="AD30" s="167" t="e">
        <f>E31</f>
        <v>#N/A</v>
      </c>
      <c r="AE30" s="168" t="s">
        <v>28</v>
      </c>
      <c r="AF30" s="169" t="e">
        <f>E32</f>
        <v>#N/A</v>
      </c>
      <c r="AG30" s="365">
        <f>AG29+$AG$5</f>
        <v>0.7500000000000003</v>
      </c>
      <c r="AH30" s="366" t="s">
        <v>29</v>
      </c>
      <c r="AP30" s="131"/>
      <c r="AQ30" s="131"/>
    </row>
    <row r="31" spans="2:43" ht="18" customHeight="1" hidden="1">
      <c r="B31" s="351"/>
      <c r="C31" s="352">
        <v>2</v>
      </c>
      <c r="D31" s="367">
        <f>'[14]Gruppen'!D30</f>
        <v>0</v>
      </c>
      <c r="E31" s="138" t="e">
        <f>'[14]Gruppen'!E30</f>
        <v>#N/A</v>
      </c>
      <c r="F31" s="138" t="e">
        <f>'[14]Gruppen'!F30</f>
        <v>#N/A</v>
      </c>
      <c r="G31" s="290" t="e">
        <f>'[14]Gruppen'!G30</f>
        <v>#N/A</v>
      </c>
      <c r="H31" s="306"/>
      <c r="I31" s="307"/>
      <c r="J31" s="308"/>
      <c r="K31" s="669"/>
      <c r="L31" s="669"/>
      <c r="M31" s="669"/>
      <c r="N31" s="306"/>
      <c r="O31" s="307"/>
      <c r="P31" s="308"/>
      <c r="Q31" s="306"/>
      <c r="R31" s="307"/>
      <c r="S31" s="308"/>
      <c r="T31" s="312"/>
      <c r="U31" s="312"/>
      <c r="V31" s="312"/>
      <c r="W31" s="313"/>
      <c r="X31" s="307"/>
      <c r="Y31" s="314"/>
      <c r="Z31" s="315"/>
      <c r="AA31" s="316"/>
      <c r="AB31" s="354"/>
      <c r="AC31" s="55" t="s">
        <v>11</v>
      </c>
      <c r="AD31" s="167" t="e">
        <f>E32</f>
        <v>#N/A</v>
      </c>
      <c r="AE31" s="168" t="s">
        <v>28</v>
      </c>
      <c r="AF31" s="169" t="e">
        <f>E30</f>
        <v>#N/A</v>
      </c>
      <c r="AG31" s="365">
        <f>AG30+$AG$5</f>
        <v>0.7708333333333337</v>
      </c>
      <c r="AH31" s="366" t="s">
        <v>29</v>
      </c>
      <c r="AP31" s="131"/>
      <c r="AQ31" s="131"/>
    </row>
    <row r="32" spans="2:43" ht="18" customHeight="1" hidden="1">
      <c r="B32" s="351"/>
      <c r="C32" s="352">
        <v>3</v>
      </c>
      <c r="D32" s="367">
        <f>'[14]Gruppen'!D31</f>
        <v>0</v>
      </c>
      <c r="E32" s="138" t="e">
        <f>'[14]Gruppen'!E31</f>
        <v>#N/A</v>
      </c>
      <c r="F32" s="138" t="e">
        <f>'[14]Gruppen'!F31</f>
        <v>#N/A</v>
      </c>
      <c r="G32" s="290" t="e">
        <f>'[14]Gruppen'!G31</f>
        <v>#N/A</v>
      </c>
      <c r="H32" s="306"/>
      <c r="I32" s="307"/>
      <c r="J32" s="308"/>
      <c r="K32" s="306"/>
      <c r="L32" s="307"/>
      <c r="M32" s="308"/>
      <c r="N32" s="669"/>
      <c r="O32" s="669"/>
      <c r="P32" s="669"/>
      <c r="Q32" s="306"/>
      <c r="R32" s="307"/>
      <c r="S32" s="308"/>
      <c r="T32" s="312"/>
      <c r="U32" s="312"/>
      <c r="V32" s="312"/>
      <c r="W32" s="313"/>
      <c r="X32" s="307"/>
      <c r="Y32" s="314"/>
      <c r="Z32" s="315"/>
      <c r="AA32" s="316"/>
      <c r="AB32" s="354"/>
      <c r="AC32" s="55" t="s">
        <v>12</v>
      </c>
      <c r="AD32" s="167" t="e">
        <f>E33</f>
        <v>#N/A</v>
      </c>
      <c r="AE32" s="168" t="s">
        <v>28</v>
      </c>
      <c r="AF32" s="169" t="e">
        <f>E31</f>
        <v>#N/A</v>
      </c>
      <c r="AG32" s="365">
        <f>AG31+$AG$5</f>
        <v>0.7916666666666671</v>
      </c>
      <c r="AH32" s="366" t="s">
        <v>29</v>
      </c>
      <c r="AP32" s="131"/>
      <c r="AQ32" s="131"/>
    </row>
    <row r="33" spans="2:43" ht="18" customHeight="1" hidden="1" thickBot="1">
      <c r="B33" s="355"/>
      <c r="C33" s="356">
        <v>4</v>
      </c>
      <c r="D33" s="369">
        <f>'[14]Gruppen'!D32</f>
        <v>0</v>
      </c>
      <c r="E33" s="322" t="e">
        <f>'[14]Gruppen'!E32</f>
        <v>#N/A</v>
      </c>
      <c r="F33" s="322" t="e">
        <f>'[14]Gruppen'!F32</f>
        <v>#N/A</v>
      </c>
      <c r="G33" s="321" t="e">
        <f>'[14]Gruppen'!G32</f>
        <v>#N/A</v>
      </c>
      <c r="H33" s="323"/>
      <c r="I33" s="324"/>
      <c r="J33" s="325"/>
      <c r="K33" s="323"/>
      <c r="L33" s="324"/>
      <c r="M33" s="325"/>
      <c r="N33" s="323"/>
      <c r="O33" s="324"/>
      <c r="P33" s="325"/>
      <c r="Q33" s="668"/>
      <c r="R33" s="668"/>
      <c r="S33" s="668"/>
      <c r="T33" s="326"/>
      <c r="U33" s="326"/>
      <c r="V33" s="326"/>
      <c r="W33" s="329"/>
      <c r="X33" s="324"/>
      <c r="Y33" s="330"/>
      <c r="Z33" s="331"/>
      <c r="AA33" s="332"/>
      <c r="AB33" s="359"/>
      <c r="AC33" s="55" t="s">
        <v>13</v>
      </c>
      <c r="AD33" s="167" t="e">
        <f>E30</f>
        <v>#N/A</v>
      </c>
      <c r="AE33" s="168" t="s">
        <v>28</v>
      </c>
      <c r="AF33" s="169" t="e">
        <f>E31</f>
        <v>#N/A</v>
      </c>
      <c r="AG33" s="365">
        <f>AG32+$AG$5</f>
        <v>0.8125000000000004</v>
      </c>
      <c r="AH33" s="366" t="s">
        <v>29</v>
      </c>
      <c r="AP33" s="131"/>
      <c r="AQ33" s="131"/>
    </row>
    <row r="34" spans="26:43" ht="18" customHeight="1" hidden="1">
      <c r="Z34" s="18"/>
      <c r="AA34" s="18"/>
      <c r="AB34" s="18"/>
      <c r="AC34" s="56" t="s">
        <v>14</v>
      </c>
      <c r="AD34" s="180" t="e">
        <f>E32</f>
        <v>#N/A</v>
      </c>
      <c r="AE34" s="168" t="s">
        <v>28</v>
      </c>
      <c r="AF34" s="182" t="e">
        <f>E33</f>
        <v>#N/A</v>
      </c>
      <c r="AG34" s="370">
        <f>AG33+$AG$5</f>
        <v>0.8333333333333338</v>
      </c>
      <c r="AH34" s="371" t="s">
        <v>29</v>
      </c>
      <c r="AP34" s="131"/>
      <c r="AQ34" s="131"/>
    </row>
    <row r="35" spans="2:43" ht="18" customHeight="1" hidden="1" thickBot="1">
      <c r="B35" s="1"/>
      <c r="E35" s="662" t="s">
        <v>17</v>
      </c>
      <c r="F35" s="662"/>
      <c r="G35" s="662"/>
      <c r="N35" s="3"/>
      <c r="O35" s="3"/>
      <c r="Q35" s="3"/>
      <c r="R35" s="3"/>
      <c r="W35" s="3"/>
      <c r="X35" s="3"/>
      <c r="Z35" s="19"/>
      <c r="AA35" s="19"/>
      <c r="AB35" s="18"/>
      <c r="AC35" s="360"/>
      <c r="AD35" s="134">
        <f>AD28</f>
        <v>44534</v>
      </c>
      <c r="AE35" s="51"/>
      <c r="AF35" s="372" t="str">
        <f>AF28</f>
        <v>Halle 1</v>
      </c>
      <c r="AG35" s="373" t="s">
        <v>30</v>
      </c>
      <c r="AH35" s="76">
        <f>AH28+1</f>
        <v>3</v>
      </c>
      <c r="AP35" s="131"/>
      <c r="AQ35" s="131"/>
    </row>
    <row r="36" spans="2:43" ht="18" customHeight="1" hidden="1" thickBot="1">
      <c r="B36" s="135" t="s">
        <v>1</v>
      </c>
      <c r="C36" s="136" t="s">
        <v>2</v>
      </c>
      <c r="D36" s="136" t="s">
        <v>3</v>
      </c>
      <c r="E36" s="6" t="s">
        <v>4</v>
      </c>
      <c r="F36" s="6" t="s">
        <v>5</v>
      </c>
      <c r="G36" s="6" t="s">
        <v>74</v>
      </c>
      <c r="H36" s="666">
        <v>1</v>
      </c>
      <c r="I36" s="666"/>
      <c r="J36" s="667"/>
      <c r="K36" s="665">
        <v>2</v>
      </c>
      <c r="L36" s="666"/>
      <c r="M36" s="667"/>
      <c r="N36" s="665">
        <v>3</v>
      </c>
      <c r="O36" s="666"/>
      <c r="P36" s="667"/>
      <c r="Q36" s="665">
        <v>4</v>
      </c>
      <c r="R36" s="666"/>
      <c r="S36" s="667"/>
      <c r="T36" s="140"/>
      <c r="U36" s="140"/>
      <c r="V36" s="140"/>
      <c r="W36" s="665" t="s">
        <v>7</v>
      </c>
      <c r="X36" s="666"/>
      <c r="Y36" s="667"/>
      <c r="Z36" s="665" t="s">
        <v>8</v>
      </c>
      <c r="AA36" s="666"/>
      <c r="AB36" s="667"/>
      <c r="AC36" s="55" t="s">
        <v>9</v>
      </c>
      <c r="AD36" s="167" t="e">
        <f>E37</f>
        <v>#N/A</v>
      </c>
      <c r="AE36" s="168" t="s">
        <v>28</v>
      </c>
      <c r="AF36" s="169" t="e">
        <f>E40</f>
        <v>#N/A</v>
      </c>
      <c r="AG36" s="365">
        <f>AG29</f>
        <v>0.729166666666667</v>
      </c>
      <c r="AH36" s="366" t="s">
        <v>29</v>
      </c>
      <c r="AP36" s="131"/>
      <c r="AQ36" s="131"/>
    </row>
    <row r="37" spans="2:43" ht="18" customHeight="1" hidden="1">
      <c r="B37" s="347"/>
      <c r="C37" s="348">
        <v>1</v>
      </c>
      <c r="D37" s="367">
        <f>'[14]Gruppen'!D40</f>
        <v>0</v>
      </c>
      <c r="E37" s="138" t="e">
        <f>'[14]Gruppen'!E40</f>
        <v>#N/A</v>
      </c>
      <c r="F37" s="138" t="e">
        <f>'[14]Gruppen'!F40</f>
        <v>#N/A</v>
      </c>
      <c r="G37" s="290" t="e">
        <f>'[14]Gruppen'!G40</f>
        <v>#N/A</v>
      </c>
      <c r="H37" s="291"/>
      <c r="I37" s="291"/>
      <c r="J37" s="292"/>
      <c r="K37" s="296"/>
      <c r="L37" s="297"/>
      <c r="M37" s="298"/>
      <c r="N37" s="296"/>
      <c r="O37" s="297"/>
      <c r="P37" s="298"/>
      <c r="Q37" s="296"/>
      <c r="R37" s="297"/>
      <c r="S37" s="298"/>
      <c r="T37" s="299"/>
      <c r="U37" s="299"/>
      <c r="V37" s="299"/>
      <c r="W37" s="300"/>
      <c r="X37" s="297"/>
      <c r="Y37" s="301"/>
      <c r="Z37" s="302"/>
      <c r="AA37" s="303"/>
      <c r="AB37" s="368"/>
      <c r="AC37" s="55" t="s">
        <v>10</v>
      </c>
      <c r="AD37" s="167" t="e">
        <f>E38</f>
        <v>#N/A</v>
      </c>
      <c r="AE37" s="168" t="s">
        <v>28</v>
      </c>
      <c r="AF37" s="169" t="e">
        <f>E39</f>
        <v>#N/A</v>
      </c>
      <c r="AG37" s="365">
        <f>AG36+$AG$5</f>
        <v>0.7500000000000003</v>
      </c>
      <c r="AH37" s="366" t="s">
        <v>29</v>
      </c>
      <c r="AP37" s="131"/>
      <c r="AQ37" s="131"/>
    </row>
    <row r="38" spans="2:43" ht="18" customHeight="1" hidden="1">
      <c r="B38" s="351"/>
      <c r="C38" s="352">
        <v>2</v>
      </c>
      <c r="D38" s="367">
        <f>'[14]Gruppen'!D41</f>
        <v>0</v>
      </c>
      <c r="E38" s="138" t="e">
        <f>'[14]Gruppen'!E41</f>
        <v>#N/A</v>
      </c>
      <c r="F38" s="138" t="e">
        <f>'[14]Gruppen'!F41</f>
        <v>#N/A</v>
      </c>
      <c r="G38" s="290" t="e">
        <f>'[14]Gruppen'!G41</f>
        <v>#N/A</v>
      </c>
      <c r="H38" s="306"/>
      <c r="I38" s="307"/>
      <c r="J38" s="308"/>
      <c r="K38" s="669"/>
      <c r="L38" s="669"/>
      <c r="M38" s="669"/>
      <c r="N38" s="306"/>
      <c r="O38" s="307"/>
      <c r="P38" s="308"/>
      <c r="Q38" s="306"/>
      <c r="R38" s="307"/>
      <c r="S38" s="308"/>
      <c r="T38" s="312"/>
      <c r="U38" s="312"/>
      <c r="V38" s="312"/>
      <c r="W38" s="313"/>
      <c r="X38" s="307"/>
      <c r="Y38" s="314"/>
      <c r="Z38" s="315"/>
      <c r="AA38" s="316"/>
      <c r="AB38" s="354"/>
      <c r="AC38" s="55" t="s">
        <v>11</v>
      </c>
      <c r="AD38" s="167" t="e">
        <f>E39</f>
        <v>#N/A</v>
      </c>
      <c r="AE38" s="168" t="s">
        <v>28</v>
      </c>
      <c r="AF38" s="169" t="e">
        <f>E37</f>
        <v>#N/A</v>
      </c>
      <c r="AG38" s="365">
        <f>AG37+$AG$5</f>
        <v>0.7708333333333337</v>
      </c>
      <c r="AH38" s="366" t="s">
        <v>29</v>
      </c>
      <c r="AP38" s="131"/>
      <c r="AQ38" s="131"/>
    </row>
    <row r="39" spans="2:43" ht="18" customHeight="1" hidden="1">
      <c r="B39" s="351"/>
      <c r="C39" s="352">
        <v>3</v>
      </c>
      <c r="D39" s="367">
        <f>'[14]Gruppen'!D42</f>
        <v>0</v>
      </c>
      <c r="E39" s="138" t="e">
        <f>'[14]Gruppen'!E42</f>
        <v>#N/A</v>
      </c>
      <c r="F39" s="138" t="e">
        <f>'[14]Gruppen'!F42</f>
        <v>#N/A</v>
      </c>
      <c r="G39" s="290" t="e">
        <f>'[14]Gruppen'!G42</f>
        <v>#N/A</v>
      </c>
      <c r="H39" s="306"/>
      <c r="I39" s="307"/>
      <c r="J39" s="308"/>
      <c r="K39" s="306"/>
      <c r="L39" s="307"/>
      <c r="M39" s="308"/>
      <c r="N39" s="669"/>
      <c r="O39" s="669"/>
      <c r="P39" s="669"/>
      <c r="Q39" s="306"/>
      <c r="R39" s="307"/>
      <c r="S39" s="308"/>
      <c r="T39" s="312"/>
      <c r="U39" s="312"/>
      <c r="V39" s="312"/>
      <c r="W39" s="313"/>
      <c r="X39" s="307"/>
      <c r="Y39" s="314"/>
      <c r="Z39" s="315"/>
      <c r="AA39" s="316"/>
      <c r="AB39" s="354"/>
      <c r="AC39" s="55" t="s">
        <v>12</v>
      </c>
      <c r="AD39" s="167" t="e">
        <f>E40</f>
        <v>#N/A</v>
      </c>
      <c r="AE39" s="168" t="s">
        <v>28</v>
      </c>
      <c r="AF39" s="169" t="e">
        <f>E38</f>
        <v>#N/A</v>
      </c>
      <c r="AG39" s="365">
        <f>AG38+$AG$5</f>
        <v>0.7916666666666671</v>
      </c>
      <c r="AH39" s="366" t="s">
        <v>29</v>
      </c>
      <c r="AP39" s="131"/>
      <c r="AQ39" s="131"/>
    </row>
    <row r="40" spans="2:43" ht="18" customHeight="1" hidden="1" thickBot="1">
      <c r="B40" s="355"/>
      <c r="C40" s="356">
        <v>4</v>
      </c>
      <c r="D40" s="369">
        <f>'[14]Gruppen'!D43</f>
        <v>0</v>
      </c>
      <c r="E40" s="322" t="e">
        <f>'[14]Gruppen'!E43</f>
        <v>#N/A</v>
      </c>
      <c r="F40" s="322" t="e">
        <f>'[14]Gruppen'!F43</f>
        <v>#N/A</v>
      </c>
      <c r="G40" s="321" t="e">
        <f>'[14]Gruppen'!G43</f>
        <v>#N/A</v>
      </c>
      <c r="H40" s="323"/>
      <c r="I40" s="324"/>
      <c r="J40" s="325"/>
      <c r="K40" s="323"/>
      <c r="L40" s="324"/>
      <c r="M40" s="325"/>
      <c r="N40" s="323"/>
      <c r="O40" s="324"/>
      <c r="P40" s="325"/>
      <c r="Q40" s="668"/>
      <c r="R40" s="668"/>
      <c r="S40" s="668"/>
      <c r="T40" s="326"/>
      <c r="U40" s="326"/>
      <c r="V40" s="326"/>
      <c r="W40" s="329"/>
      <c r="X40" s="324"/>
      <c r="Y40" s="330"/>
      <c r="Z40" s="331"/>
      <c r="AA40" s="332"/>
      <c r="AB40" s="359"/>
      <c r="AC40" s="55" t="s">
        <v>13</v>
      </c>
      <c r="AD40" s="167" t="e">
        <f>E37</f>
        <v>#N/A</v>
      </c>
      <c r="AE40" s="168" t="s">
        <v>28</v>
      </c>
      <c r="AF40" s="169" t="e">
        <f>E38</f>
        <v>#N/A</v>
      </c>
      <c r="AG40" s="365">
        <f>AG39+$AG$5</f>
        <v>0.8125000000000004</v>
      </c>
      <c r="AH40" s="366" t="s">
        <v>29</v>
      </c>
      <c r="AP40" s="131"/>
      <c r="AQ40" s="131"/>
    </row>
    <row r="41" spans="29:43" ht="18" customHeight="1" hidden="1">
      <c r="AC41" s="56" t="s">
        <v>14</v>
      </c>
      <c r="AD41" s="180" t="e">
        <f>E39</f>
        <v>#N/A</v>
      </c>
      <c r="AE41" s="181" t="s">
        <v>28</v>
      </c>
      <c r="AF41" s="182" t="e">
        <f>E40</f>
        <v>#N/A</v>
      </c>
      <c r="AG41" s="370">
        <f>AG40+$AG$5</f>
        <v>0.8333333333333338</v>
      </c>
      <c r="AH41" s="371" t="s">
        <v>29</v>
      </c>
      <c r="AP41" s="131"/>
      <c r="AQ41" s="131"/>
    </row>
    <row r="42" spans="42:43" ht="12.75" customHeight="1" hidden="1">
      <c r="AP42" s="131"/>
      <c r="AQ42" s="131"/>
    </row>
    <row r="43" spans="42:43" ht="12.75" customHeight="1">
      <c r="AP43" s="131"/>
      <c r="AQ43" s="131"/>
    </row>
    <row r="44" spans="34:43" ht="12.75" customHeight="1">
      <c r="AH44" s="374"/>
      <c r="AI44" s="374"/>
      <c r="AJ44" s="375"/>
      <c r="AK44" s="376"/>
      <c r="AP44" s="131"/>
      <c r="AQ44" s="131"/>
    </row>
    <row r="45" spans="34:37" ht="12.75" customHeight="1">
      <c r="AH45" s="374"/>
      <c r="AI45" s="374"/>
      <c r="AJ45" s="375"/>
      <c r="AK45" s="376"/>
    </row>
    <row r="46" spans="34:37" ht="12.75" customHeight="1">
      <c r="AH46" s="377"/>
      <c r="AI46" s="374"/>
      <c r="AJ46" s="375"/>
      <c r="AK46" s="376"/>
    </row>
    <row r="47" spans="34:37" ht="12.75" customHeight="1">
      <c r="AH47" s="378"/>
      <c r="AI47" s="378"/>
      <c r="AJ47" s="379"/>
      <c r="AK47" s="218"/>
    </row>
    <row r="48" spans="34:37" ht="12.75" customHeight="1">
      <c r="AH48" s="374"/>
      <c r="AI48" s="374"/>
      <c r="AJ48" s="375"/>
      <c r="AK48" s="37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40">
    <mergeCell ref="K38:M38"/>
    <mergeCell ref="H36:J36"/>
    <mergeCell ref="Q40:S40"/>
    <mergeCell ref="N39:P39"/>
    <mergeCell ref="Q36:S36"/>
    <mergeCell ref="N36:P36"/>
    <mergeCell ref="H9:J9"/>
    <mergeCell ref="K9:M9"/>
    <mergeCell ref="E35:G35"/>
    <mergeCell ref="K36:M36"/>
    <mergeCell ref="K29:M29"/>
    <mergeCell ref="H20:J20"/>
    <mergeCell ref="K31:M31"/>
    <mergeCell ref="Z9:AB9"/>
    <mergeCell ref="K20:M20"/>
    <mergeCell ref="N20:P20"/>
    <mergeCell ref="Q20:S20"/>
    <mergeCell ref="W9:Y9"/>
    <mergeCell ref="T9:V9"/>
    <mergeCell ref="N9:P9"/>
    <mergeCell ref="Q9:S9"/>
    <mergeCell ref="Z29:AB29"/>
    <mergeCell ref="H29:J29"/>
    <mergeCell ref="Z36:AB36"/>
    <mergeCell ref="Q33:S33"/>
    <mergeCell ref="W36:Y36"/>
    <mergeCell ref="W29:Y29"/>
    <mergeCell ref="N29:P29"/>
    <mergeCell ref="Q29:S29"/>
    <mergeCell ref="N32:P32"/>
    <mergeCell ref="E8:G8"/>
    <mergeCell ref="E19:G19"/>
    <mergeCell ref="E28:G28"/>
    <mergeCell ref="B1:AH1"/>
    <mergeCell ref="B2:AH2"/>
    <mergeCell ref="B3:AH3"/>
    <mergeCell ref="B4:AH4"/>
    <mergeCell ref="W20:Y20"/>
    <mergeCell ref="Z20:AB20"/>
    <mergeCell ref="T20:V20"/>
  </mergeCells>
  <printOptions horizontalCentered="1" verticalCentered="1"/>
  <pageMargins left="0.21" right="0.1968503937007874" top="0.5905511811023623" bottom="0" header="0" footer="0"/>
  <pageSetup horizontalDpi="300" verticalDpi="300" orientation="landscape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/>
  <dimension ref="B1:AN27"/>
  <sheetViews>
    <sheetView workbookViewId="0" topLeftCell="A1">
      <selection activeCell="K32" sqref="K32"/>
    </sheetView>
  </sheetViews>
  <sheetFormatPr defaultColWidth="11.421875" defaultRowHeight="12.75"/>
  <cols>
    <col min="1" max="1" width="0.85546875" style="0" customWidth="1"/>
    <col min="2" max="2" width="5.28125" style="16" customWidth="1"/>
    <col min="3" max="3" width="2.7109375" style="0" customWidth="1"/>
    <col min="4" max="4" width="4.28125" style="0" customWidth="1"/>
    <col min="5" max="5" width="12.28125" style="0" customWidth="1"/>
    <col min="6" max="6" width="9.140625" style="0" customWidth="1"/>
    <col min="7" max="7" width="5.7109375" style="17" bestFit="1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5" width="1.57421875" style="0" customWidth="1"/>
    <col min="26" max="26" width="4.00390625" style="0" customWidth="1"/>
    <col min="27" max="27" width="9.8515625" style="0" customWidth="1"/>
    <col min="28" max="28" width="1.1484375" style="0" customWidth="1"/>
    <col min="29" max="29" width="9.7109375" style="0" customWidth="1"/>
    <col min="30" max="30" width="6.00390625" style="17" customWidth="1"/>
    <col min="31" max="31" width="6.421875" style="63" customWidth="1"/>
    <col min="33" max="38" width="0" style="0" hidden="1" customWidth="1"/>
    <col min="39" max="40" width="7.57421875" style="0" hidden="1" customWidth="1"/>
    <col min="41" max="42" width="0" style="0" hidden="1" customWidth="1"/>
  </cols>
  <sheetData>
    <row r="1" spans="2:31" ht="24" customHeight="1">
      <c r="B1" s="663" t="str">
        <f>'[13]Teilnehmer'!A3</f>
        <v>52. Westdeutsche Senioren - Einzelmeisterschaft 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</row>
    <row r="2" spans="2:31" ht="24" customHeight="1">
      <c r="B2" s="663" t="str">
        <f>'[13]Teilnehmer'!A4</f>
        <v>04. + 05. Dezember  2021  in Hamm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</row>
    <row r="3" spans="2:31" ht="24" customHeight="1">
      <c r="B3" s="663" t="str">
        <f>'[13]Teilnehmer'!A5</f>
        <v>Seniorinnen 75 - Einzel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</row>
    <row r="4" spans="2:31" ht="24" customHeight="1">
      <c r="B4" s="139" t="s">
        <v>44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2:31" ht="33.75" customHeight="1">
      <c r="B5"/>
      <c r="AD5" s="185">
        <v>0.020833333333333332</v>
      </c>
      <c r="AE5" s="185">
        <v>0.041666666666666664</v>
      </c>
    </row>
    <row r="6" spans="2:39" ht="33.75" customHeight="1" thickBot="1">
      <c r="B6" s="1"/>
      <c r="C6" s="2"/>
      <c r="D6" s="2"/>
      <c r="E6" s="662" t="s">
        <v>0</v>
      </c>
      <c r="F6" s="662"/>
      <c r="G6" s="662"/>
      <c r="N6" s="3"/>
      <c r="O6" s="3"/>
      <c r="Q6" s="3"/>
      <c r="R6" s="3"/>
      <c r="T6" s="3"/>
      <c r="U6" s="3"/>
      <c r="W6" s="3"/>
      <c r="X6" s="3"/>
      <c r="Z6" s="186"/>
      <c r="AA6" s="187">
        <f>'[13]Teilnehmer'!C7</f>
        <v>44534</v>
      </c>
      <c r="AB6" s="188"/>
      <c r="AC6" s="189" t="s">
        <v>42</v>
      </c>
      <c r="AD6" s="190" t="s">
        <v>30</v>
      </c>
      <c r="AE6" s="191">
        <v>16</v>
      </c>
      <c r="AG6" s="17"/>
      <c r="AH6" s="192"/>
      <c r="AI6" s="707" t="s">
        <v>51</v>
      </c>
      <c r="AJ6" s="707"/>
      <c r="AK6" s="707"/>
      <c r="AL6" s="193"/>
      <c r="AM6" s="17"/>
    </row>
    <row r="7" spans="2:40" ht="33.75" customHeight="1" thickBot="1">
      <c r="B7" s="4" t="s">
        <v>1</v>
      </c>
      <c r="C7" s="5" t="s">
        <v>2</v>
      </c>
      <c r="D7" s="5" t="s">
        <v>3</v>
      </c>
      <c r="E7" s="6" t="s">
        <v>4</v>
      </c>
      <c r="F7" s="6" t="s">
        <v>5</v>
      </c>
      <c r="G7" s="6" t="s">
        <v>6</v>
      </c>
      <c r="H7" s="677">
        <v>1</v>
      </c>
      <c r="I7" s="677"/>
      <c r="J7" s="678"/>
      <c r="K7" s="679">
        <v>2</v>
      </c>
      <c r="L7" s="677"/>
      <c r="M7" s="678"/>
      <c r="N7" s="679">
        <v>3</v>
      </c>
      <c r="O7" s="677"/>
      <c r="P7" s="678"/>
      <c r="Q7" s="679">
        <v>4</v>
      </c>
      <c r="R7" s="677"/>
      <c r="S7" s="678"/>
      <c r="T7" s="679" t="s">
        <v>7</v>
      </c>
      <c r="U7" s="677"/>
      <c r="V7" s="678"/>
      <c r="W7" s="679" t="s">
        <v>8</v>
      </c>
      <c r="X7" s="677"/>
      <c r="Y7" s="678"/>
      <c r="Z7" s="194" t="s">
        <v>9</v>
      </c>
      <c r="AA7" s="195" t="str">
        <f>E8</f>
        <v> Bender</v>
      </c>
      <c r="AB7" s="196" t="s">
        <v>28</v>
      </c>
      <c r="AC7" s="197" t="str">
        <f>E11</f>
        <v> ---</v>
      </c>
      <c r="AD7" s="198">
        <v>0.5208333333333334</v>
      </c>
      <c r="AE7" s="199" t="s">
        <v>29</v>
      </c>
      <c r="AG7" s="200">
        <f>AG5+1</f>
        <v>1</v>
      </c>
      <c r="AH7" s="201">
        <v>242</v>
      </c>
      <c r="AI7" s="202" t="s">
        <v>52</v>
      </c>
      <c r="AJ7" s="202" t="s">
        <v>53</v>
      </c>
      <c r="AK7" s="202" t="s">
        <v>54</v>
      </c>
      <c r="AL7" s="203">
        <v>1494</v>
      </c>
      <c r="AM7" s="204">
        <v>1</v>
      </c>
      <c r="AN7" s="205"/>
    </row>
    <row r="8" spans="2:40" ht="33.75" customHeight="1" thickBot="1">
      <c r="B8" s="29">
        <v>1</v>
      </c>
      <c r="C8" s="7">
        <v>1</v>
      </c>
      <c r="D8" s="206">
        <f>'[13]Gruppen'!D7</f>
        <v>228</v>
      </c>
      <c r="E8" s="207" t="str">
        <f>'[13]Gruppen'!E7</f>
        <v> Bender</v>
      </c>
      <c r="F8" s="207" t="str">
        <f>'[13]Gruppen'!F7</f>
        <v> Ursula</v>
      </c>
      <c r="G8" s="208" t="str">
        <f>'[13]Gruppen'!G7</f>
        <v>MR</v>
      </c>
      <c r="H8" s="8"/>
      <c r="I8" s="8"/>
      <c r="J8" s="9"/>
      <c r="K8" s="30"/>
      <c r="L8" s="31"/>
      <c r="M8" s="32"/>
      <c r="N8" s="30"/>
      <c r="O8" s="31"/>
      <c r="P8" s="32"/>
      <c r="Q8" s="30"/>
      <c r="R8" s="31"/>
      <c r="S8" s="32"/>
      <c r="T8" s="33"/>
      <c r="U8" s="31"/>
      <c r="V8" s="34"/>
      <c r="W8" s="35"/>
      <c r="X8" s="36"/>
      <c r="Y8" s="37"/>
      <c r="Z8" s="209" t="s">
        <v>10</v>
      </c>
      <c r="AA8" s="167" t="str">
        <f>E9</f>
        <v> Dohrenbusch</v>
      </c>
      <c r="AB8" s="210" t="s">
        <v>28</v>
      </c>
      <c r="AC8" s="211" t="str">
        <f>E10</f>
        <v> Schnütgen</v>
      </c>
      <c r="AD8" s="212">
        <f>AD7+$AD$5</f>
        <v>0.5416666666666667</v>
      </c>
      <c r="AE8" s="213" t="s">
        <v>29</v>
      </c>
      <c r="AG8" s="200">
        <f aca="true" t="shared" si="0" ref="AG8:AG19">AG7+1</f>
        <v>2</v>
      </c>
      <c r="AH8" s="201">
        <v>243</v>
      </c>
      <c r="AI8" s="202" t="s">
        <v>55</v>
      </c>
      <c r="AJ8" s="202" t="s">
        <v>56</v>
      </c>
      <c r="AK8" s="202" t="s">
        <v>57</v>
      </c>
      <c r="AL8" s="203">
        <v>1312</v>
      </c>
      <c r="AM8" s="214">
        <v>2</v>
      </c>
      <c r="AN8" s="215"/>
    </row>
    <row r="9" spans="2:40" ht="33.75" customHeight="1">
      <c r="B9" s="38">
        <v>3</v>
      </c>
      <c r="C9" s="10">
        <v>2</v>
      </c>
      <c r="D9" s="216">
        <f>'[13]Gruppen'!D8</f>
        <v>229</v>
      </c>
      <c r="E9" s="57" t="str">
        <f>'[13]Gruppen'!E8</f>
        <v> Dohrenbusch</v>
      </c>
      <c r="F9" s="57" t="str">
        <f>'[13]Gruppen'!F8</f>
        <v> Reinhilde</v>
      </c>
      <c r="G9" s="58" t="str">
        <f>'[13]Gruppen'!G8</f>
        <v>Dü</v>
      </c>
      <c r="H9" s="39"/>
      <c r="I9" s="40"/>
      <c r="J9" s="11"/>
      <c r="K9" s="681"/>
      <c r="L9" s="681"/>
      <c r="M9" s="681"/>
      <c r="N9" s="39"/>
      <c r="O9" s="40"/>
      <c r="P9" s="11"/>
      <c r="Q9" s="39"/>
      <c r="R9" s="40"/>
      <c r="S9" s="11"/>
      <c r="T9" s="12"/>
      <c r="U9" s="40"/>
      <c r="V9" s="41"/>
      <c r="W9" s="13"/>
      <c r="X9" s="42"/>
      <c r="Y9" s="43"/>
      <c r="Z9" s="209" t="s">
        <v>11</v>
      </c>
      <c r="AA9" s="217" t="str">
        <f>E10</f>
        <v> Schnütgen</v>
      </c>
      <c r="AB9" s="210" t="s">
        <v>28</v>
      </c>
      <c r="AC9" s="211" t="str">
        <f>E8</f>
        <v> Bender</v>
      </c>
      <c r="AD9" s="212">
        <f>AD8+$AD$5</f>
        <v>0.5625000000000001</v>
      </c>
      <c r="AE9" s="213" t="s">
        <v>29</v>
      </c>
      <c r="AG9" s="200">
        <f t="shared" si="0"/>
        <v>3</v>
      </c>
      <c r="AH9" s="201">
        <v>240</v>
      </c>
      <c r="AI9" s="202" t="s">
        <v>58</v>
      </c>
      <c r="AJ9" s="202" t="s">
        <v>59</v>
      </c>
      <c r="AK9" s="202" t="s">
        <v>57</v>
      </c>
      <c r="AL9" s="218">
        <v>1281</v>
      </c>
      <c r="AM9" s="205"/>
      <c r="AN9" s="204">
        <v>3</v>
      </c>
    </row>
    <row r="10" spans="2:40" ht="33.75" customHeight="1" thickBot="1">
      <c r="B10" s="38">
        <v>2</v>
      </c>
      <c r="C10" s="10">
        <v>3</v>
      </c>
      <c r="D10" s="216">
        <f>'[13]Gruppen'!D9</f>
        <v>230</v>
      </c>
      <c r="E10" s="57" t="str">
        <f>'[13]Gruppen'!E9</f>
        <v> Schnütgen</v>
      </c>
      <c r="F10" s="57" t="str">
        <f>'[13]Gruppen'!F9</f>
        <v> Bärbel</v>
      </c>
      <c r="G10" s="58" t="str">
        <f>'[13]Gruppen'!G9</f>
        <v>Dü</v>
      </c>
      <c r="H10" s="39"/>
      <c r="I10" s="40"/>
      <c r="J10" s="11"/>
      <c r="K10" s="39"/>
      <c r="L10" s="40"/>
      <c r="M10" s="11"/>
      <c r="N10" s="681"/>
      <c r="O10" s="681"/>
      <c r="P10" s="681"/>
      <c r="Q10" s="39"/>
      <c r="R10" s="40"/>
      <c r="S10" s="11"/>
      <c r="T10" s="12"/>
      <c r="U10" s="40"/>
      <c r="V10" s="41"/>
      <c r="W10" s="13"/>
      <c r="X10" s="42"/>
      <c r="Y10" s="43"/>
      <c r="Z10" s="209" t="s">
        <v>12</v>
      </c>
      <c r="AA10" s="195" t="str">
        <f>E11</f>
        <v> ---</v>
      </c>
      <c r="AB10" s="196" t="s">
        <v>28</v>
      </c>
      <c r="AC10" s="197" t="str">
        <f>E9</f>
        <v> Dohrenbusch</v>
      </c>
      <c r="AD10" s="198">
        <f>AD9+$AD$5</f>
        <v>0.5833333333333335</v>
      </c>
      <c r="AE10" s="199" t="s">
        <v>29</v>
      </c>
      <c r="AG10" s="200">
        <f t="shared" si="0"/>
        <v>4</v>
      </c>
      <c r="AH10" s="201">
        <v>244</v>
      </c>
      <c r="AI10" s="219" t="s">
        <v>60</v>
      </c>
      <c r="AJ10" s="219" t="s">
        <v>61</v>
      </c>
      <c r="AK10" s="219" t="s">
        <v>57</v>
      </c>
      <c r="AL10" s="203">
        <v>1257</v>
      </c>
      <c r="AM10" s="220"/>
      <c r="AN10" s="214">
        <v>4</v>
      </c>
    </row>
    <row r="11" spans="2:40" ht="33.75" customHeight="1" thickBot="1">
      <c r="B11" s="44">
        <v>4</v>
      </c>
      <c r="C11" s="174">
        <v>4</v>
      </c>
      <c r="D11" s="221">
        <f>'[13]Gruppen'!D10</f>
        <v>0</v>
      </c>
      <c r="E11" s="78" t="str">
        <f>'[13]Gruppen'!E10</f>
        <v> ---</v>
      </c>
      <c r="F11" s="78">
        <f>'[13]Gruppen'!F10</f>
        <v>0</v>
      </c>
      <c r="G11" s="77">
        <f>'[13]Gruppen'!G10</f>
        <v>0</v>
      </c>
      <c r="H11" s="45"/>
      <c r="I11" s="46"/>
      <c r="J11" s="14"/>
      <c r="K11" s="45"/>
      <c r="L11" s="46"/>
      <c r="M11" s="14"/>
      <c r="N11" s="45"/>
      <c r="O11" s="46"/>
      <c r="P11" s="14"/>
      <c r="Q11" s="680"/>
      <c r="R11" s="680"/>
      <c r="S11" s="680"/>
      <c r="T11" s="47"/>
      <c r="U11" s="46"/>
      <c r="V11" s="48"/>
      <c r="W11" s="15"/>
      <c r="X11" s="49"/>
      <c r="Y11" s="50"/>
      <c r="Z11" s="209" t="s">
        <v>13</v>
      </c>
      <c r="AA11" s="217" t="str">
        <f>E8</f>
        <v> Bender</v>
      </c>
      <c r="AB11" s="210" t="s">
        <v>28</v>
      </c>
      <c r="AC11" s="169" t="str">
        <f>E9</f>
        <v> Dohrenbusch</v>
      </c>
      <c r="AD11" s="212">
        <f>AD10</f>
        <v>0.5833333333333335</v>
      </c>
      <c r="AE11" s="213" t="s">
        <v>29</v>
      </c>
      <c r="AG11" s="200">
        <f t="shared" si="0"/>
        <v>5</v>
      </c>
      <c r="AH11" s="201">
        <v>241</v>
      </c>
      <c r="AI11" s="219" t="s">
        <v>62</v>
      </c>
      <c r="AJ11" s="219" t="s">
        <v>63</v>
      </c>
      <c r="AK11" s="219" t="s">
        <v>64</v>
      </c>
      <c r="AL11" s="203">
        <v>1241</v>
      </c>
      <c r="AM11" s="222"/>
      <c r="AN11" s="223"/>
    </row>
    <row r="12" spans="23:40" ht="33.75" customHeight="1">
      <c r="W12" s="18"/>
      <c r="X12" s="18"/>
      <c r="Y12" s="18"/>
      <c r="Z12" s="224" t="s">
        <v>14</v>
      </c>
      <c r="AA12" s="225" t="str">
        <f>E10</f>
        <v> Schnütgen</v>
      </c>
      <c r="AB12" s="226" t="s">
        <v>28</v>
      </c>
      <c r="AC12" s="227" t="str">
        <f>E11</f>
        <v> ---</v>
      </c>
      <c r="AD12" s="228">
        <f>AD11+$AD$5</f>
        <v>0.6041666666666669</v>
      </c>
      <c r="AE12" s="229" t="s">
        <v>29</v>
      </c>
      <c r="AF12" s="230"/>
      <c r="AG12" s="200">
        <f t="shared" si="0"/>
        <v>6</v>
      </c>
      <c r="AH12" s="201">
        <v>238</v>
      </c>
      <c r="AI12" s="202" t="s">
        <v>65</v>
      </c>
      <c r="AJ12" s="202" t="s">
        <v>66</v>
      </c>
      <c r="AK12" s="202" t="s">
        <v>64</v>
      </c>
      <c r="AL12" s="218">
        <v>1194</v>
      </c>
      <c r="AM12" s="222"/>
      <c r="AN12" s="223"/>
    </row>
    <row r="13" spans="2:40" ht="33.75" customHeight="1" hidden="1" thickBot="1">
      <c r="B13" s="1"/>
      <c r="E13" s="662" t="s">
        <v>15</v>
      </c>
      <c r="F13" s="662"/>
      <c r="G13" s="662"/>
      <c r="N13" s="3"/>
      <c r="O13" s="3"/>
      <c r="Q13" s="3"/>
      <c r="R13" s="3"/>
      <c r="T13" s="3"/>
      <c r="U13" s="3"/>
      <c r="W13" s="19"/>
      <c r="X13" s="19"/>
      <c r="Y13" s="18"/>
      <c r="Z13" s="231"/>
      <c r="AA13" s="232">
        <f>AA6</f>
        <v>44534</v>
      </c>
      <c r="AB13" s="233">
        <f>AB6</f>
        <v>0</v>
      </c>
      <c r="AC13" s="233" t="str">
        <f>AC6</f>
        <v>Halle 1</v>
      </c>
      <c r="AD13" s="234" t="s">
        <v>30</v>
      </c>
      <c r="AE13" s="235">
        <v>19</v>
      </c>
      <c r="AG13" s="200">
        <f t="shared" si="0"/>
        <v>7</v>
      </c>
      <c r="AH13" s="201">
        <v>239</v>
      </c>
      <c r="AI13" s="202" t="s">
        <v>67</v>
      </c>
      <c r="AJ13" s="202" t="s">
        <v>68</v>
      </c>
      <c r="AK13" s="202" t="s">
        <v>54</v>
      </c>
      <c r="AL13" s="218">
        <v>1095</v>
      </c>
      <c r="AM13" s="222"/>
      <c r="AN13" s="223"/>
    </row>
    <row r="14" spans="2:40" ht="33.75" customHeight="1" hidden="1" thickBot="1">
      <c r="B14" s="4" t="s">
        <v>1</v>
      </c>
      <c r="C14" s="5" t="s">
        <v>2</v>
      </c>
      <c r="D14" s="5" t="s">
        <v>3</v>
      </c>
      <c r="E14" s="6" t="s">
        <v>4</v>
      </c>
      <c r="F14" s="6" t="s">
        <v>5</v>
      </c>
      <c r="G14" s="6" t="s">
        <v>6</v>
      </c>
      <c r="H14" s="677">
        <v>1</v>
      </c>
      <c r="I14" s="677"/>
      <c r="J14" s="678"/>
      <c r="K14" s="679">
        <v>2</v>
      </c>
      <c r="L14" s="677"/>
      <c r="M14" s="678"/>
      <c r="N14" s="679">
        <v>3</v>
      </c>
      <c r="O14" s="677"/>
      <c r="P14" s="678"/>
      <c r="Q14" s="679">
        <v>4</v>
      </c>
      <c r="R14" s="677"/>
      <c r="S14" s="678"/>
      <c r="T14" s="679" t="s">
        <v>7</v>
      </c>
      <c r="U14" s="677"/>
      <c r="V14" s="678"/>
      <c r="W14" s="679" t="s">
        <v>8</v>
      </c>
      <c r="X14" s="677"/>
      <c r="Y14" s="678"/>
      <c r="Z14" s="194" t="s">
        <v>9</v>
      </c>
      <c r="AA14" s="195" t="e">
        <f>E15</f>
        <v>#N/A</v>
      </c>
      <c r="AB14" s="196" t="s">
        <v>28</v>
      </c>
      <c r="AC14" s="197" t="e">
        <f>E18</f>
        <v>#N/A</v>
      </c>
      <c r="AD14" s="198">
        <f>AD7</f>
        <v>0.5208333333333334</v>
      </c>
      <c r="AE14" s="199" t="s">
        <v>29</v>
      </c>
      <c r="AG14" s="200">
        <f t="shared" si="0"/>
        <v>8</v>
      </c>
      <c r="AH14" s="201">
        <v>245</v>
      </c>
      <c r="AI14" s="219" t="s">
        <v>69</v>
      </c>
      <c r="AJ14" s="219" t="s">
        <v>70</v>
      </c>
      <c r="AK14" s="202" t="s">
        <v>54</v>
      </c>
      <c r="AL14" s="203">
        <v>977</v>
      </c>
      <c r="AM14" s="236"/>
      <c r="AN14" s="237"/>
    </row>
    <row r="15" spans="2:40" ht="33.75" customHeight="1" hidden="1">
      <c r="B15" s="29">
        <v>2</v>
      </c>
      <c r="C15" s="7">
        <v>1</v>
      </c>
      <c r="D15" s="206" t="e">
        <f>'[13]Gruppen'!D14</f>
        <v>#N/A</v>
      </c>
      <c r="E15" s="207" t="e">
        <f>'[13]Gruppen'!E14</f>
        <v>#N/A</v>
      </c>
      <c r="F15" s="207" t="e">
        <f>'[13]Gruppen'!F14</f>
        <v>#N/A</v>
      </c>
      <c r="G15" s="208" t="e">
        <f>'[13]Gruppen'!G14</f>
        <v>#N/A</v>
      </c>
      <c r="H15" s="8"/>
      <c r="I15" s="8"/>
      <c r="J15" s="9"/>
      <c r="K15" s="30"/>
      <c r="L15" s="31"/>
      <c r="M15" s="32"/>
      <c r="N15" s="30"/>
      <c r="O15" s="31"/>
      <c r="P15" s="32"/>
      <c r="Q15" s="30"/>
      <c r="R15" s="31"/>
      <c r="S15" s="32"/>
      <c r="T15" s="33"/>
      <c r="U15" s="31"/>
      <c r="V15" s="34"/>
      <c r="W15" s="35"/>
      <c r="X15" s="36"/>
      <c r="Y15" s="37"/>
      <c r="Z15" s="209" t="s">
        <v>10</v>
      </c>
      <c r="AA15" s="217" t="e">
        <f>E16</f>
        <v>#N/A</v>
      </c>
      <c r="AB15" s="210" t="s">
        <v>28</v>
      </c>
      <c r="AC15" s="211" t="e">
        <f>E17</f>
        <v>#N/A</v>
      </c>
      <c r="AD15" s="212">
        <f>AD14+$AD$5</f>
        <v>0.5416666666666667</v>
      </c>
      <c r="AE15" s="213" t="s">
        <v>29</v>
      </c>
      <c r="AG15" s="200">
        <f t="shared" si="0"/>
        <v>9</v>
      </c>
      <c r="AH15" s="238"/>
      <c r="AI15" s="239"/>
      <c r="AJ15" s="239"/>
      <c r="AK15" s="239"/>
      <c r="AL15" s="240"/>
      <c r="AM15" s="241"/>
      <c r="AN15" s="242"/>
    </row>
    <row r="16" spans="2:40" ht="33.75" customHeight="1" hidden="1">
      <c r="B16" s="38">
        <v>4</v>
      </c>
      <c r="C16" s="172">
        <v>2</v>
      </c>
      <c r="D16" s="216" t="e">
        <f>'[13]Gruppen'!D15</f>
        <v>#N/A</v>
      </c>
      <c r="E16" s="57" t="e">
        <f>'[13]Gruppen'!E15</f>
        <v>#N/A</v>
      </c>
      <c r="F16" s="57" t="e">
        <f>'[13]Gruppen'!F15</f>
        <v>#N/A</v>
      </c>
      <c r="G16" s="58" t="e">
        <f>'[13]Gruppen'!G15</f>
        <v>#N/A</v>
      </c>
      <c r="H16" s="243"/>
      <c r="I16" s="244"/>
      <c r="J16" s="245"/>
      <c r="K16" s="706"/>
      <c r="L16" s="706"/>
      <c r="M16" s="706"/>
      <c r="N16" s="243"/>
      <c r="O16" s="244"/>
      <c r="P16" s="245"/>
      <c r="Q16" s="243"/>
      <c r="R16" s="244"/>
      <c r="S16" s="245"/>
      <c r="T16" s="246"/>
      <c r="U16" s="244"/>
      <c r="V16" s="247"/>
      <c r="W16" s="248"/>
      <c r="X16" s="249"/>
      <c r="Y16" s="250"/>
      <c r="Z16" s="209" t="s">
        <v>11</v>
      </c>
      <c r="AA16" s="217" t="e">
        <f>E17</f>
        <v>#N/A</v>
      </c>
      <c r="AB16" s="210" t="s">
        <v>28</v>
      </c>
      <c r="AC16" s="211" t="e">
        <f>E15</f>
        <v>#N/A</v>
      </c>
      <c r="AD16" s="212">
        <f>AD15+$AD$5</f>
        <v>0.5625000000000001</v>
      </c>
      <c r="AE16" s="213" t="s">
        <v>29</v>
      </c>
      <c r="AG16" s="200">
        <f t="shared" si="0"/>
        <v>10</v>
      </c>
      <c r="AH16" s="251"/>
      <c r="AI16" s="252"/>
      <c r="AJ16" s="252"/>
      <c r="AK16" s="252"/>
      <c r="AL16" s="253"/>
      <c r="AM16" s="240"/>
      <c r="AN16" s="240"/>
    </row>
    <row r="17" spans="2:40" ht="33.75" customHeight="1" hidden="1">
      <c r="B17" s="38">
        <v>3</v>
      </c>
      <c r="C17" s="172">
        <v>3</v>
      </c>
      <c r="D17" s="216" t="e">
        <f>'[13]Gruppen'!D16</f>
        <v>#N/A</v>
      </c>
      <c r="E17" s="57" t="e">
        <f>'[13]Gruppen'!E16</f>
        <v>#N/A</v>
      </c>
      <c r="F17" s="57" t="e">
        <f>'[13]Gruppen'!F16</f>
        <v>#N/A</v>
      </c>
      <c r="G17" s="58" t="e">
        <f>'[13]Gruppen'!G16</f>
        <v>#N/A</v>
      </c>
      <c r="H17" s="39"/>
      <c r="I17" s="40"/>
      <c r="J17" s="11"/>
      <c r="K17" s="39"/>
      <c r="L17" s="40"/>
      <c r="M17" s="11"/>
      <c r="N17" s="681"/>
      <c r="O17" s="681"/>
      <c r="P17" s="681"/>
      <c r="Q17" s="39"/>
      <c r="R17" s="40"/>
      <c r="S17" s="11"/>
      <c r="T17" s="12"/>
      <c r="U17" s="40"/>
      <c r="V17" s="41"/>
      <c r="W17" s="13"/>
      <c r="X17" s="42"/>
      <c r="Y17" s="43"/>
      <c r="Z17" s="209" t="s">
        <v>12</v>
      </c>
      <c r="AA17" s="195" t="e">
        <f>E18</f>
        <v>#N/A</v>
      </c>
      <c r="AB17" s="196" t="s">
        <v>28</v>
      </c>
      <c r="AC17" s="197" t="e">
        <f>E16</f>
        <v>#N/A</v>
      </c>
      <c r="AD17" s="198">
        <f>AD16+$AD$5</f>
        <v>0.5833333333333335</v>
      </c>
      <c r="AE17" s="199" t="s">
        <v>29</v>
      </c>
      <c r="AG17" s="200">
        <f t="shared" si="0"/>
        <v>11</v>
      </c>
      <c r="AH17" s="251"/>
      <c r="AI17" s="254"/>
      <c r="AJ17" s="254"/>
      <c r="AK17" s="254"/>
      <c r="AL17" s="255"/>
      <c r="AM17" s="240"/>
      <c r="AN17" s="240"/>
    </row>
    <row r="18" spans="2:40" ht="33.75" customHeight="1" hidden="1" thickBot="1">
      <c r="B18" s="44">
        <v>1</v>
      </c>
      <c r="C18" s="174">
        <v>4</v>
      </c>
      <c r="D18" s="221" t="e">
        <f>'[13]Gruppen'!D17</f>
        <v>#N/A</v>
      </c>
      <c r="E18" s="78" t="e">
        <f>'[13]Gruppen'!E17</f>
        <v>#N/A</v>
      </c>
      <c r="F18" s="78" t="e">
        <f>'[13]Gruppen'!F17</f>
        <v>#N/A</v>
      </c>
      <c r="G18" s="77" t="e">
        <f>'[13]Gruppen'!G17</f>
        <v>#N/A</v>
      </c>
      <c r="H18" s="45"/>
      <c r="I18" s="46"/>
      <c r="J18" s="14"/>
      <c r="K18" s="45"/>
      <c r="L18" s="46"/>
      <c r="M18" s="14"/>
      <c r="N18" s="45"/>
      <c r="O18" s="46"/>
      <c r="P18" s="14"/>
      <c r="Q18" s="680"/>
      <c r="R18" s="680"/>
      <c r="S18" s="680"/>
      <c r="T18" s="47"/>
      <c r="U18" s="46"/>
      <c r="V18" s="48"/>
      <c r="W18" s="15"/>
      <c r="X18" s="49"/>
      <c r="Y18" s="50"/>
      <c r="Z18" s="209" t="s">
        <v>13</v>
      </c>
      <c r="AA18" s="217" t="e">
        <f>E15</f>
        <v>#N/A</v>
      </c>
      <c r="AB18" s="210" t="s">
        <v>28</v>
      </c>
      <c r="AC18" s="211" t="e">
        <f>E16</f>
        <v>#N/A</v>
      </c>
      <c r="AD18" s="212">
        <f>AD17+$AD$5</f>
        <v>0.6041666666666669</v>
      </c>
      <c r="AE18" s="213" t="s">
        <v>29</v>
      </c>
      <c r="AG18" s="200">
        <f t="shared" si="0"/>
        <v>12</v>
      </c>
      <c r="AH18" s="256"/>
      <c r="AI18" s="254"/>
      <c r="AJ18" s="254"/>
      <c r="AK18" s="254"/>
      <c r="AL18" s="257"/>
      <c r="AM18" s="240"/>
      <c r="AN18" s="240"/>
    </row>
    <row r="19" spans="23:40" ht="33.75" customHeight="1" hidden="1">
      <c r="W19" s="18"/>
      <c r="X19" s="18"/>
      <c r="Y19" s="18"/>
      <c r="Z19" s="224" t="s">
        <v>14</v>
      </c>
      <c r="AA19" s="225" t="e">
        <f>E17</f>
        <v>#N/A</v>
      </c>
      <c r="AB19" s="226" t="s">
        <v>28</v>
      </c>
      <c r="AC19" s="227" t="e">
        <f>E18</f>
        <v>#N/A</v>
      </c>
      <c r="AD19" s="228">
        <f>AD18+$AD$5</f>
        <v>0.6250000000000002</v>
      </c>
      <c r="AE19" s="229" t="s">
        <v>29</v>
      </c>
      <c r="AG19" s="258">
        <f t="shared" si="0"/>
        <v>13</v>
      </c>
      <c r="AH19" s="251"/>
      <c r="AI19" s="259"/>
      <c r="AJ19" s="259"/>
      <c r="AK19" s="260"/>
      <c r="AL19" s="261"/>
      <c r="AM19" s="240"/>
      <c r="AN19" s="240"/>
    </row>
    <row r="20" spans="2:31" ht="33.75" customHeight="1" hidden="1" thickBot="1">
      <c r="B20" s="1"/>
      <c r="E20" s="662" t="s">
        <v>16</v>
      </c>
      <c r="F20" s="662"/>
      <c r="G20" s="662"/>
      <c r="N20" s="3"/>
      <c r="O20" s="3"/>
      <c r="Q20" s="3"/>
      <c r="R20" s="3"/>
      <c r="T20" s="3"/>
      <c r="U20" s="3"/>
      <c r="W20" s="19"/>
      <c r="X20" s="19"/>
      <c r="Y20" s="18"/>
      <c r="Z20" s="262"/>
      <c r="AA20" s="159">
        <f>AA6</f>
        <v>44534</v>
      </c>
      <c r="AB20" s="51"/>
      <c r="AC20" s="52" t="str">
        <f>AC13</f>
        <v>Halle 1</v>
      </c>
      <c r="AD20" s="75" t="s">
        <v>30</v>
      </c>
      <c r="AE20" s="76">
        <f>AE13+1</f>
        <v>20</v>
      </c>
    </row>
    <row r="21" spans="2:31" ht="33.75" customHeight="1" hidden="1" thickBot="1">
      <c r="B21" s="4" t="s">
        <v>1</v>
      </c>
      <c r="C21" s="5" t="s">
        <v>2</v>
      </c>
      <c r="D21" s="5" t="s">
        <v>3</v>
      </c>
      <c r="E21" s="6" t="s">
        <v>4</v>
      </c>
      <c r="F21" s="6" t="s">
        <v>5</v>
      </c>
      <c r="G21" s="6" t="s">
        <v>6</v>
      </c>
      <c r="H21" s="677">
        <v>1</v>
      </c>
      <c r="I21" s="677"/>
      <c r="J21" s="678"/>
      <c r="K21" s="679">
        <v>2</v>
      </c>
      <c r="L21" s="677"/>
      <c r="M21" s="678"/>
      <c r="N21" s="679">
        <v>3</v>
      </c>
      <c r="O21" s="677"/>
      <c r="P21" s="678"/>
      <c r="Q21" s="679">
        <v>4</v>
      </c>
      <c r="R21" s="677"/>
      <c r="S21" s="678"/>
      <c r="T21" s="679" t="s">
        <v>7</v>
      </c>
      <c r="U21" s="677"/>
      <c r="V21" s="678"/>
      <c r="W21" s="679" t="s">
        <v>8</v>
      </c>
      <c r="X21" s="677"/>
      <c r="Y21" s="678"/>
      <c r="Z21" s="209" t="s">
        <v>9</v>
      </c>
      <c r="AA21" s="195" t="e">
        <f>E22</f>
        <v>#N/A</v>
      </c>
      <c r="AB21" s="196" t="s">
        <v>28</v>
      </c>
      <c r="AC21" s="197" t="e">
        <f>E25</f>
        <v>#N/A</v>
      </c>
      <c r="AD21" s="198">
        <f>AD7</f>
        <v>0.5208333333333334</v>
      </c>
      <c r="AE21" s="199" t="s">
        <v>29</v>
      </c>
    </row>
    <row r="22" spans="2:31" ht="33.75" customHeight="1" hidden="1">
      <c r="B22" s="29">
        <v>3</v>
      </c>
      <c r="C22" s="7">
        <v>1</v>
      </c>
      <c r="D22" s="206" t="e">
        <f>'[13]Gruppen'!D21</f>
        <v>#N/A</v>
      </c>
      <c r="E22" s="207" t="e">
        <f>'[13]Gruppen'!E21</f>
        <v>#N/A</v>
      </c>
      <c r="F22" s="207" t="e">
        <f>'[13]Gruppen'!F21</f>
        <v>#N/A</v>
      </c>
      <c r="G22" s="208" t="e">
        <f>'[13]Gruppen'!G21</f>
        <v>#N/A</v>
      </c>
      <c r="H22" s="8"/>
      <c r="I22" s="8"/>
      <c r="J22" s="9"/>
      <c r="K22" s="30"/>
      <c r="L22" s="31"/>
      <c r="M22" s="32"/>
      <c r="N22" s="30"/>
      <c r="O22" s="31"/>
      <c r="P22" s="32"/>
      <c r="Q22" s="30"/>
      <c r="R22" s="31"/>
      <c r="S22" s="32"/>
      <c r="T22" s="33"/>
      <c r="U22" s="31"/>
      <c r="V22" s="34"/>
      <c r="W22" s="35"/>
      <c r="X22" s="36"/>
      <c r="Y22" s="37"/>
      <c r="Z22" s="209" t="s">
        <v>10</v>
      </c>
      <c r="AA22" s="217" t="e">
        <f>E23</f>
        <v>#N/A</v>
      </c>
      <c r="AB22" s="210" t="s">
        <v>28</v>
      </c>
      <c r="AC22" s="211" t="e">
        <f>E24</f>
        <v>#N/A</v>
      </c>
      <c r="AD22" s="212">
        <f>AD21+$AD$5</f>
        <v>0.5416666666666667</v>
      </c>
      <c r="AE22" s="213" t="s">
        <v>29</v>
      </c>
    </row>
    <row r="23" spans="2:31" ht="33.75" customHeight="1" hidden="1">
      <c r="B23" s="38">
        <v>4</v>
      </c>
      <c r="C23" s="10">
        <v>2</v>
      </c>
      <c r="D23" s="216" t="e">
        <f>'[13]Gruppen'!D22</f>
        <v>#N/A</v>
      </c>
      <c r="E23" s="57" t="e">
        <f>'[13]Gruppen'!E22</f>
        <v>#N/A</v>
      </c>
      <c r="F23" s="57" t="e">
        <f>'[13]Gruppen'!F22</f>
        <v>#N/A</v>
      </c>
      <c r="G23" s="58" t="e">
        <f>'[13]Gruppen'!G22</f>
        <v>#N/A</v>
      </c>
      <c r="H23" s="39"/>
      <c r="I23" s="40"/>
      <c r="J23" s="11"/>
      <c r="K23" s="681"/>
      <c r="L23" s="681"/>
      <c r="M23" s="681"/>
      <c r="N23" s="39"/>
      <c r="O23" s="40"/>
      <c r="P23" s="11"/>
      <c r="Q23" s="39"/>
      <c r="R23" s="40"/>
      <c r="S23" s="11"/>
      <c r="T23" s="12"/>
      <c r="U23" s="40"/>
      <c r="V23" s="41"/>
      <c r="W23" s="13"/>
      <c r="X23" s="42"/>
      <c r="Y23" s="43"/>
      <c r="Z23" s="209" t="s">
        <v>11</v>
      </c>
      <c r="AA23" s="217" t="e">
        <f>E24</f>
        <v>#N/A</v>
      </c>
      <c r="AB23" s="210" t="s">
        <v>28</v>
      </c>
      <c r="AC23" s="211" t="e">
        <f>E22</f>
        <v>#N/A</v>
      </c>
      <c r="AD23" s="212">
        <f>AD22+$AD$5</f>
        <v>0.5625000000000001</v>
      </c>
      <c r="AE23" s="213" t="s">
        <v>29</v>
      </c>
    </row>
    <row r="24" spans="2:31" ht="33.75" customHeight="1" hidden="1">
      <c r="B24" s="38">
        <v>1</v>
      </c>
      <c r="C24" s="10">
        <v>3</v>
      </c>
      <c r="D24" s="216" t="e">
        <f>'[13]Gruppen'!D23</f>
        <v>#N/A</v>
      </c>
      <c r="E24" s="57" t="e">
        <f>'[13]Gruppen'!E23</f>
        <v>#N/A</v>
      </c>
      <c r="F24" s="57" t="e">
        <f>'[13]Gruppen'!F23</f>
        <v>#N/A</v>
      </c>
      <c r="G24" s="58" t="e">
        <f>'[13]Gruppen'!G23</f>
        <v>#N/A</v>
      </c>
      <c r="H24" s="39"/>
      <c r="I24" s="40"/>
      <c r="J24" s="11"/>
      <c r="K24" s="39"/>
      <c r="L24" s="40"/>
      <c r="M24" s="11"/>
      <c r="N24" s="681"/>
      <c r="O24" s="681"/>
      <c r="P24" s="681"/>
      <c r="Q24" s="39"/>
      <c r="R24" s="40"/>
      <c r="S24" s="11"/>
      <c r="T24" s="12"/>
      <c r="U24" s="40"/>
      <c r="V24" s="41"/>
      <c r="W24" s="13"/>
      <c r="X24" s="42"/>
      <c r="Y24" s="43"/>
      <c r="Z24" s="209" t="s">
        <v>12</v>
      </c>
      <c r="AA24" s="195" t="e">
        <f>E25</f>
        <v>#N/A</v>
      </c>
      <c r="AB24" s="196" t="s">
        <v>28</v>
      </c>
      <c r="AC24" s="197" t="e">
        <f>E23</f>
        <v>#N/A</v>
      </c>
      <c r="AD24" s="198">
        <f>AD23+$AD$5</f>
        <v>0.5833333333333335</v>
      </c>
      <c r="AE24" s="199" t="s">
        <v>29</v>
      </c>
    </row>
    <row r="25" spans="2:31" ht="33.75" customHeight="1" hidden="1" thickBot="1">
      <c r="B25" s="44">
        <v>2</v>
      </c>
      <c r="C25" s="263">
        <v>4</v>
      </c>
      <c r="D25" s="221" t="e">
        <f>'[13]Gruppen'!D24</f>
        <v>#N/A</v>
      </c>
      <c r="E25" s="78" t="e">
        <f>'[13]Gruppen'!E24</f>
        <v>#N/A</v>
      </c>
      <c r="F25" s="78" t="e">
        <f>'[13]Gruppen'!F24</f>
        <v>#N/A</v>
      </c>
      <c r="G25" s="77" t="e">
        <f>'[13]Gruppen'!G24</f>
        <v>#N/A</v>
      </c>
      <c r="H25" s="45"/>
      <c r="I25" s="46"/>
      <c r="J25" s="14"/>
      <c r="K25" s="45"/>
      <c r="L25" s="46"/>
      <c r="M25" s="14"/>
      <c r="N25" s="45"/>
      <c r="O25" s="46"/>
      <c r="P25" s="14"/>
      <c r="Q25" s="680"/>
      <c r="R25" s="680"/>
      <c r="S25" s="680"/>
      <c r="T25" s="47"/>
      <c r="U25" s="46"/>
      <c r="V25" s="48"/>
      <c r="W25" s="15"/>
      <c r="X25" s="49"/>
      <c r="Y25" s="50"/>
      <c r="Z25" s="209" t="s">
        <v>13</v>
      </c>
      <c r="AA25" s="217" t="e">
        <f>E22</f>
        <v>#N/A</v>
      </c>
      <c r="AB25" s="210" t="s">
        <v>28</v>
      </c>
      <c r="AC25" s="211" t="e">
        <f>E23</f>
        <v>#N/A</v>
      </c>
      <c r="AD25" s="212">
        <f>AD24</f>
        <v>0.5833333333333335</v>
      </c>
      <c r="AE25" s="213" t="s">
        <v>29</v>
      </c>
    </row>
    <row r="26" spans="23:31" ht="33.75" customHeight="1" hidden="1">
      <c r="W26" s="18"/>
      <c r="X26" s="18"/>
      <c r="Y26" s="18"/>
      <c r="Z26" s="224" t="s">
        <v>14</v>
      </c>
      <c r="AA26" s="225" t="e">
        <f>E24</f>
        <v>#N/A</v>
      </c>
      <c r="AB26" s="226" t="s">
        <v>28</v>
      </c>
      <c r="AC26" s="227" t="e">
        <f>E25</f>
        <v>#N/A</v>
      </c>
      <c r="AD26" s="228">
        <f>AD25+$AD$5</f>
        <v>0.6041666666666669</v>
      </c>
      <c r="AE26" s="229" t="s">
        <v>29</v>
      </c>
    </row>
    <row r="27" ht="33.75" customHeight="1" hidden="1">
      <c r="E27" t="s">
        <v>71</v>
      </c>
    </row>
  </sheetData>
  <sheetProtection/>
  <mergeCells count="34">
    <mergeCell ref="AI6:AK6"/>
    <mergeCell ref="B1:AE1"/>
    <mergeCell ref="B2:AE2"/>
    <mergeCell ref="B3:AE3"/>
    <mergeCell ref="E6:G6"/>
    <mergeCell ref="E20:G20"/>
    <mergeCell ref="T21:V21"/>
    <mergeCell ref="H21:J21"/>
    <mergeCell ref="K21:M21"/>
    <mergeCell ref="N21:P21"/>
    <mergeCell ref="K23:M23"/>
    <mergeCell ref="K16:M16"/>
    <mergeCell ref="K14:M14"/>
    <mergeCell ref="Q21:S21"/>
    <mergeCell ref="Q14:S14"/>
    <mergeCell ref="T7:V7"/>
    <mergeCell ref="E13:G13"/>
    <mergeCell ref="T14:V14"/>
    <mergeCell ref="H14:J14"/>
    <mergeCell ref="H7:J7"/>
    <mergeCell ref="K7:M7"/>
    <mergeCell ref="N10:P10"/>
    <mergeCell ref="N7:P7"/>
    <mergeCell ref="K9:M9"/>
    <mergeCell ref="W21:Y21"/>
    <mergeCell ref="W7:Y7"/>
    <mergeCell ref="Q25:S25"/>
    <mergeCell ref="N17:P17"/>
    <mergeCell ref="N24:P24"/>
    <mergeCell ref="Q18:S18"/>
    <mergeCell ref="N14:P14"/>
    <mergeCell ref="Q7:S7"/>
    <mergeCell ref="W14:Y14"/>
    <mergeCell ref="Q11:S11"/>
  </mergeCells>
  <printOptions/>
  <pageMargins left="0.53" right="0.1968503937007874" top="0.5905511811023623" bottom="0.38" header="0.17" footer="0.31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5"/>
  <dimension ref="C1:AF33"/>
  <sheetViews>
    <sheetView workbookViewId="0" topLeftCell="C1">
      <selection activeCell="AJ7" sqref="AJ7"/>
    </sheetView>
  </sheetViews>
  <sheetFormatPr defaultColWidth="11.57421875" defaultRowHeight="12.75"/>
  <cols>
    <col min="1" max="1" width="16.57421875" style="23" hidden="1" customWidth="1"/>
    <col min="2" max="2" width="0.85546875" style="23" hidden="1" customWidth="1"/>
    <col min="3" max="3" width="5.28125" style="175" customWidth="1"/>
    <col min="4" max="4" width="2.7109375" style="23" customWidth="1"/>
    <col min="5" max="5" width="4.28125" style="64" customWidth="1"/>
    <col min="6" max="6" width="13.00390625" style="23" bestFit="1" customWidth="1"/>
    <col min="7" max="7" width="10.28125" style="23" bestFit="1" customWidth="1"/>
    <col min="8" max="8" width="5.28125" style="64" bestFit="1" customWidth="1"/>
    <col min="9" max="9" width="1.57421875" style="23" customWidth="1"/>
    <col min="10" max="10" width="0.85546875" style="23" customWidth="1"/>
    <col min="11" max="12" width="1.57421875" style="23" customWidth="1"/>
    <col min="13" max="13" width="0.85546875" style="23" customWidth="1"/>
    <col min="14" max="15" width="1.57421875" style="23" customWidth="1"/>
    <col min="16" max="16" width="0.85546875" style="23" customWidth="1"/>
    <col min="17" max="18" width="1.57421875" style="23" customWidth="1"/>
    <col min="19" max="19" width="0.85546875" style="23" customWidth="1"/>
    <col min="20" max="21" width="1.57421875" style="23" customWidth="1"/>
    <col min="22" max="22" width="0.85546875" style="23" customWidth="1"/>
    <col min="23" max="24" width="1.57421875" style="23" customWidth="1"/>
    <col min="25" max="25" width="0.85546875" style="23" customWidth="1"/>
    <col min="26" max="26" width="1.57421875" style="23" customWidth="1"/>
    <col min="27" max="27" width="4.00390625" style="23" customWidth="1"/>
    <col min="28" max="28" width="10.421875" style="23" customWidth="1"/>
    <col min="29" max="29" width="1.1484375" style="23" customWidth="1"/>
    <col min="30" max="30" width="10.421875" style="23" customWidth="1"/>
    <col min="31" max="31" width="5.7109375" style="64" customWidth="1"/>
    <col min="32" max="32" width="3.7109375" style="63" customWidth="1"/>
    <col min="33" max="33" width="1.7109375" style="23" customWidth="1"/>
    <col min="34" max="16384" width="11.57421875" style="23" customWidth="1"/>
  </cols>
  <sheetData>
    <row r="1" spans="3:32" ht="24" customHeight="1">
      <c r="C1" s="663" t="str">
        <f>'[12]Teilnehmer'!A3</f>
        <v>52. Westdeutsche Senioren - Einzelmeisterschaft </v>
      </c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</row>
    <row r="2" spans="3:32" ht="24" customHeight="1">
      <c r="C2" s="663" t="str">
        <f>'[12]Teilnehmer'!A4</f>
        <v>04. + 05. Dezember  2021  in Hamm</v>
      </c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</row>
    <row r="3" spans="3:32" ht="24" customHeight="1">
      <c r="C3" s="663" t="str">
        <f>'[12]Teilnehmer'!A5</f>
        <v>Seniorinnen 80 - Einzel</v>
      </c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</row>
    <row r="4" spans="3:32" ht="32.25" customHeight="1"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3:31" ht="32.25" customHeight="1">
      <c r="C5" s="23"/>
      <c r="AE5" s="70">
        <v>0.020833333333333332</v>
      </c>
    </row>
    <row r="6" spans="3:32" ht="32.25" customHeight="1" thickBot="1">
      <c r="C6" s="1"/>
      <c r="D6" s="2"/>
      <c r="E6" s="74"/>
      <c r="F6" s="662" t="s">
        <v>0</v>
      </c>
      <c r="G6" s="662"/>
      <c r="H6" s="662"/>
      <c r="O6" s="3"/>
      <c r="P6" s="3"/>
      <c r="R6" s="3"/>
      <c r="S6" s="3"/>
      <c r="U6" s="3"/>
      <c r="V6" s="3"/>
      <c r="X6" s="3"/>
      <c r="Y6" s="3"/>
      <c r="AA6" s="71" t="s">
        <v>43</v>
      </c>
      <c r="AB6" s="159">
        <f>'[12]Teilnehmer'!C7</f>
        <v>44534</v>
      </c>
      <c r="AC6" s="51"/>
      <c r="AD6" s="52" t="s">
        <v>42</v>
      </c>
      <c r="AE6" s="75" t="s">
        <v>50</v>
      </c>
      <c r="AF6" s="76">
        <v>12</v>
      </c>
    </row>
    <row r="7" spans="3:32" ht="32.25" customHeight="1" thickBot="1">
      <c r="C7" s="4" t="s">
        <v>1</v>
      </c>
      <c r="D7" s="160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677">
        <v>1</v>
      </c>
      <c r="J7" s="677"/>
      <c r="K7" s="678"/>
      <c r="L7" s="679">
        <v>2</v>
      </c>
      <c r="M7" s="677"/>
      <c r="N7" s="678"/>
      <c r="O7" s="679">
        <v>3</v>
      </c>
      <c r="P7" s="677"/>
      <c r="Q7" s="678"/>
      <c r="R7" s="679">
        <v>4</v>
      </c>
      <c r="S7" s="677"/>
      <c r="T7" s="678"/>
      <c r="U7" s="679" t="s">
        <v>7</v>
      </c>
      <c r="V7" s="677"/>
      <c r="W7" s="678"/>
      <c r="X7" s="679" t="s">
        <v>8</v>
      </c>
      <c r="Y7" s="677"/>
      <c r="Z7" s="678"/>
      <c r="AA7" s="61" t="s">
        <v>9</v>
      </c>
      <c r="AB7" s="161" t="str">
        <f>F8</f>
        <v> Schneider</v>
      </c>
      <c r="AC7" s="162" t="s">
        <v>28</v>
      </c>
      <c r="AD7" s="163" t="str">
        <f>F11</f>
        <v>---</v>
      </c>
      <c r="AE7" s="70">
        <v>0.4791666666666667</v>
      </c>
      <c r="AF7" s="164" t="s">
        <v>29</v>
      </c>
    </row>
    <row r="8" spans="3:32" ht="32.25" customHeight="1">
      <c r="C8" s="165"/>
      <c r="D8" s="166">
        <v>1</v>
      </c>
      <c r="E8" s="58">
        <f>'[12]Gruppen'!D8</f>
        <v>258</v>
      </c>
      <c r="F8" s="57" t="str">
        <f>'[12]Gruppen'!E8</f>
        <v> Schneider</v>
      </c>
      <c r="G8" s="57" t="str">
        <f>'[12]Gruppen'!F8</f>
        <v> Ruth</v>
      </c>
      <c r="H8" s="58" t="str">
        <f>'[12]Gruppen'!G8</f>
        <v>Dü</v>
      </c>
      <c r="I8" s="8"/>
      <c r="J8" s="8"/>
      <c r="K8" s="9"/>
      <c r="L8" s="30"/>
      <c r="M8" s="31"/>
      <c r="N8" s="32"/>
      <c r="O8" s="30"/>
      <c r="P8" s="31"/>
      <c r="Q8" s="32"/>
      <c r="R8" s="30"/>
      <c r="S8" s="31"/>
      <c r="T8" s="32"/>
      <c r="U8" s="33"/>
      <c r="V8" s="31"/>
      <c r="W8" s="34"/>
      <c r="X8" s="35"/>
      <c r="Y8" s="36"/>
      <c r="Z8" s="37"/>
      <c r="AA8" s="55" t="s">
        <v>10</v>
      </c>
      <c r="AB8" s="161" t="str">
        <f>F9</f>
        <v> Tepper</v>
      </c>
      <c r="AC8" s="162" t="s">
        <v>28</v>
      </c>
      <c r="AD8" s="163" t="str">
        <f>F10</f>
        <v>---</v>
      </c>
      <c r="AE8" s="70">
        <f>AE7+$AE$5</f>
        <v>0.5</v>
      </c>
      <c r="AF8" s="164" t="s">
        <v>29</v>
      </c>
    </row>
    <row r="9" spans="3:32" ht="32.25" customHeight="1">
      <c r="C9" s="171"/>
      <c r="D9" s="172">
        <v>2</v>
      </c>
      <c r="E9" s="58">
        <f>'[12]Gruppen'!D9</f>
        <v>259</v>
      </c>
      <c r="F9" s="57" t="str">
        <f>'[12]Gruppen'!E9</f>
        <v> Tepper</v>
      </c>
      <c r="G9" s="57" t="str">
        <f>'[12]Gruppen'!F9</f>
        <v> Margret</v>
      </c>
      <c r="H9" s="58" t="str">
        <f>'[12]Gruppen'!G9</f>
        <v>Dü</v>
      </c>
      <c r="I9" s="39"/>
      <c r="J9" s="40"/>
      <c r="K9" s="11"/>
      <c r="L9" s="681"/>
      <c r="M9" s="681"/>
      <c r="N9" s="681"/>
      <c r="O9" s="39"/>
      <c r="P9" s="40"/>
      <c r="Q9" s="11"/>
      <c r="R9" s="39"/>
      <c r="S9" s="40"/>
      <c r="T9" s="11"/>
      <c r="U9" s="12"/>
      <c r="V9" s="40"/>
      <c r="W9" s="41"/>
      <c r="X9" s="13"/>
      <c r="Y9" s="42"/>
      <c r="Z9" s="43"/>
      <c r="AA9" s="55" t="s">
        <v>11</v>
      </c>
      <c r="AB9" s="161" t="str">
        <f>F10</f>
        <v>---</v>
      </c>
      <c r="AC9" s="162" t="s">
        <v>28</v>
      </c>
      <c r="AD9" s="163" t="str">
        <f>F8</f>
        <v> Schneider</v>
      </c>
      <c r="AE9" s="70">
        <f>AE8+$AE$5</f>
        <v>0.5208333333333334</v>
      </c>
      <c r="AF9" s="164" t="s">
        <v>29</v>
      </c>
    </row>
    <row r="10" spans="3:32" ht="32.25" customHeight="1">
      <c r="C10" s="171"/>
      <c r="D10" s="172">
        <v>3</v>
      </c>
      <c r="E10" s="183">
        <f>'[12]Gruppen'!D10</f>
        <v>0</v>
      </c>
      <c r="F10" s="57" t="str">
        <f>'[12]Gruppen'!E10</f>
        <v>---</v>
      </c>
      <c r="G10" s="184">
        <f>'[12]Gruppen'!F10</f>
        <v>0</v>
      </c>
      <c r="H10" s="183">
        <f>'[12]Gruppen'!G10</f>
        <v>0</v>
      </c>
      <c r="I10" s="39"/>
      <c r="J10" s="40"/>
      <c r="K10" s="11"/>
      <c r="L10" s="39"/>
      <c r="M10" s="40"/>
      <c r="N10" s="11"/>
      <c r="O10" s="681"/>
      <c r="P10" s="681"/>
      <c r="Q10" s="681"/>
      <c r="R10" s="39"/>
      <c r="S10" s="40"/>
      <c r="T10" s="11"/>
      <c r="U10" s="12"/>
      <c r="V10" s="40"/>
      <c r="W10" s="41"/>
      <c r="X10" s="13"/>
      <c r="Y10" s="42"/>
      <c r="Z10" s="43"/>
      <c r="AA10" s="55" t="s">
        <v>12</v>
      </c>
      <c r="AB10" s="161" t="str">
        <f>F11</f>
        <v>---</v>
      </c>
      <c r="AC10" s="162" t="s">
        <v>28</v>
      </c>
      <c r="AD10" s="163" t="str">
        <f>F9</f>
        <v> Tepper</v>
      </c>
      <c r="AE10" s="70">
        <f>AE9+$AE$5</f>
        <v>0.5416666666666667</v>
      </c>
      <c r="AF10" s="164" t="s">
        <v>29</v>
      </c>
    </row>
    <row r="11" spans="3:32" ht="32.25" customHeight="1" thickBot="1">
      <c r="C11" s="173"/>
      <c r="D11" s="174">
        <v>4</v>
      </c>
      <c r="E11" s="77">
        <f>'[12]Gruppen'!D11</f>
        <v>0</v>
      </c>
      <c r="F11" s="53" t="str">
        <f>'[12]Gruppen'!E11</f>
        <v>---</v>
      </c>
      <c r="G11" s="78">
        <f>'[12]Gruppen'!F11</f>
        <v>0</v>
      </c>
      <c r="H11" s="77">
        <f>'[12]Gruppen'!G11</f>
        <v>0</v>
      </c>
      <c r="I11" s="45"/>
      <c r="J11" s="46"/>
      <c r="K11" s="14"/>
      <c r="L11" s="45"/>
      <c r="M11" s="46"/>
      <c r="N11" s="14"/>
      <c r="O11" s="45"/>
      <c r="P11" s="46"/>
      <c r="Q11" s="14"/>
      <c r="R11" s="680"/>
      <c r="S11" s="680"/>
      <c r="T11" s="680"/>
      <c r="U11" s="47"/>
      <c r="V11" s="46"/>
      <c r="W11" s="48"/>
      <c r="X11" s="15"/>
      <c r="Y11" s="49"/>
      <c r="Z11" s="50"/>
      <c r="AA11" s="55" t="s">
        <v>13</v>
      </c>
      <c r="AB11" s="167" t="str">
        <f>F8</f>
        <v> Schneider</v>
      </c>
      <c r="AC11" s="168" t="s">
        <v>28</v>
      </c>
      <c r="AD11" s="169" t="str">
        <f>F9</f>
        <v> Tepper</v>
      </c>
      <c r="AE11" s="59">
        <f>AE10+$AE$5</f>
        <v>0.5625000000000001</v>
      </c>
      <c r="AF11" s="170" t="s">
        <v>29</v>
      </c>
    </row>
    <row r="12" spans="24:32" ht="32.25" customHeight="1">
      <c r="X12" s="24"/>
      <c r="Y12" s="24"/>
      <c r="Z12" s="24"/>
      <c r="AA12" s="56" t="s">
        <v>14</v>
      </c>
      <c r="AB12" s="176" t="str">
        <f>F10</f>
        <v>---</v>
      </c>
      <c r="AC12" s="177" t="s">
        <v>28</v>
      </c>
      <c r="AD12" s="178" t="str">
        <f>F11</f>
        <v>---</v>
      </c>
      <c r="AE12" s="79">
        <f>AE11+$AE$5</f>
        <v>0.5833333333333335</v>
      </c>
      <c r="AF12" s="179" t="s">
        <v>29</v>
      </c>
    </row>
    <row r="13" spans="3:32" ht="32.25" customHeight="1" hidden="1" thickBot="1">
      <c r="C13" s="1"/>
      <c r="F13" s="662" t="s">
        <v>15</v>
      </c>
      <c r="G13" s="662"/>
      <c r="H13" s="662"/>
      <c r="O13" s="3"/>
      <c r="P13" s="3"/>
      <c r="R13" s="3"/>
      <c r="S13" s="3"/>
      <c r="U13" s="3"/>
      <c r="V13" s="3"/>
      <c r="X13" s="19"/>
      <c r="Y13" s="19"/>
      <c r="Z13" s="24"/>
      <c r="AA13" s="71" t="s">
        <v>43</v>
      </c>
      <c r="AB13" s="159">
        <f>AB6</f>
        <v>44534</v>
      </c>
      <c r="AC13" s="51"/>
      <c r="AD13" s="52" t="str">
        <f>AD6</f>
        <v>Halle 1</v>
      </c>
      <c r="AE13" s="75" t="s">
        <v>30</v>
      </c>
      <c r="AF13" s="76">
        <f>AF6+1</f>
        <v>13</v>
      </c>
    </row>
    <row r="14" spans="3:32" ht="32.25" customHeight="1" hidden="1" thickBot="1">
      <c r="C14" s="4" t="s">
        <v>1</v>
      </c>
      <c r="D14" s="160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677">
        <v>1</v>
      </c>
      <c r="J14" s="677"/>
      <c r="K14" s="678"/>
      <c r="L14" s="679">
        <v>2</v>
      </c>
      <c r="M14" s="677"/>
      <c r="N14" s="678"/>
      <c r="O14" s="679">
        <v>3</v>
      </c>
      <c r="P14" s="677"/>
      <c r="Q14" s="678"/>
      <c r="R14" s="679">
        <v>4</v>
      </c>
      <c r="S14" s="677"/>
      <c r="T14" s="678"/>
      <c r="U14" s="679" t="s">
        <v>7</v>
      </c>
      <c r="V14" s="677"/>
      <c r="W14" s="678"/>
      <c r="X14" s="679" t="s">
        <v>8</v>
      </c>
      <c r="Y14" s="677"/>
      <c r="Z14" s="678"/>
      <c r="AA14" s="61" t="s">
        <v>9</v>
      </c>
      <c r="AB14" s="161" t="e">
        <f>F15</f>
        <v>#N/A</v>
      </c>
      <c r="AC14" s="162" t="s">
        <v>28</v>
      </c>
      <c r="AD14" s="163" t="e">
        <f>F18</f>
        <v>#N/A</v>
      </c>
      <c r="AE14" s="70">
        <v>0.375</v>
      </c>
      <c r="AF14" s="164" t="s">
        <v>29</v>
      </c>
    </row>
    <row r="15" spans="3:32" ht="32.25" customHeight="1" hidden="1">
      <c r="C15" s="165"/>
      <c r="D15" s="166">
        <v>1</v>
      </c>
      <c r="E15" s="58" t="e">
        <f>'[12]Gruppen'!D15</f>
        <v>#N/A</v>
      </c>
      <c r="F15" s="57" t="e">
        <f>'[12]Gruppen'!E15</f>
        <v>#N/A</v>
      </c>
      <c r="G15" s="57" t="e">
        <f>'[12]Gruppen'!F15</f>
        <v>#N/A</v>
      </c>
      <c r="H15" s="58" t="e">
        <f>'[12]Gruppen'!G15</f>
        <v>#N/A</v>
      </c>
      <c r="I15" s="8"/>
      <c r="J15" s="8"/>
      <c r="K15" s="9"/>
      <c r="L15" s="30"/>
      <c r="M15" s="31"/>
      <c r="N15" s="32"/>
      <c r="O15" s="30"/>
      <c r="P15" s="31"/>
      <c r="Q15" s="32"/>
      <c r="R15" s="30"/>
      <c r="S15" s="31"/>
      <c r="T15" s="32"/>
      <c r="U15" s="33"/>
      <c r="V15" s="31"/>
      <c r="W15" s="34"/>
      <c r="X15" s="35"/>
      <c r="Y15" s="36"/>
      <c r="Z15" s="37"/>
      <c r="AA15" s="55" t="s">
        <v>10</v>
      </c>
      <c r="AB15" s="167" t="e">
        <f>F16</f>
        <v>#N/A</v>
      </c>
      <c r="AC15" s="168" t="s">
        <v>28</v>
      </c>
      <c r="AD15" s="169" t="e">
        <f>F17</f>
        <v>#N/A</v>
      </c>
      <c r="AE15" s="59">
        <f>AE14</f>
        <v>0.375</v>
      </c>
      <c r="AF15" s="170" t="s">
        <v>29</v>
      </c>
    </row>
    <row r="16" spans="3:32" ht="32.25" customHeight="1" hidden="1">
      <c r="C16" s="171"/>
      <c r="D16" s="172">
        <v>2</v>
      </c>
      <c r="E16" s="58" t="e">
        <f>'[12]Gruppen'!D16</f>
        <v>#N/A</v>
      </c>
      <c r="F16" s="57" t="e">
        <f>'[12]Gruppen'!E16</f>
        <v>#N/A</v>
      </c>
      <c r="G16" s="57" t="e">
        <f>'[12]Gruppen'!F16</f>
        <v>#N/A</v>
      </c>
      <c r="H16" s="58" t="e">
        <f>'[12]Gruppen'!G16</f>
        <v>#N/A</v>
      </c>
      <c r="I16" s="39"/>
      <c r="J16" s="40"/>
      <c r="K16" s="11"/>
      <c r="L16" s="681"/>
      <c r="M16" s="681"/>
      <c r="N16" s="681"/>
      <c r="O16" s="39"/>
      <c r="P16" s="40"/>
      <c r="Q16" s="11"/>
      <c r="R16" s="39"/>
      <c r="S16" s="40"/>
      <c r="T16" s="11"/>
      <c r="U16" s="12"/>
      <c r="V16" s="40"/>
      <c r="W16" s="41"/>
      <c r="X16" s="13"/>
      <c r="Y16" s="42"/>
      <c r="Z16" s="43"/>
      <c r="AA16" s="55" t="s">
        <v>11</v>
      </c>
      <c r="AB16" s="167" t="e">
        <f>F17</f>
        <v>#N/A</v>
      </c>
      <c r="AC16" s="168" t="s">
        <v>28</v>
      </c>
      <c r="AD16" s="169" t="e">
        <f>F15</f>
        <v>#N/A</v>
      </c>
      <c r="AE16" s="59">
        <f>AE15+$AE$5</f>
        <v>0.3958333333333333</v>
      </c>
      <c r="AF16" s="170" t="s">
        <v>29</v>
      </c>
    </row>
    <row r="17" spans="3:32" ht="32.25" customHeight="1" hidden="1">
      <c r="C17" s="171"/>
      <c r="D17" s="172">
        <v>3</v>
      </c>
      <c r="E17" s="58" t="e">
        <f>'[12]Gruppen'!D17</f>
        <v>#N/A</v>
      </c>
      <c r="F17" s="57" t="e">
        <f>'[12]Gruppen'!E17</f>
        <v>#N/A</v>
      </c>
      <c r="G17" s="57" t="e">
        <f>'[12]Gruppen'!F17</f>
        <v>#N/A</v>
      </c>
      <c r="H17" s="58" t="e">
        <f>'[12]Gruppen'!G17</f>
        <v>#N/A</v>
      </c>
      <c r="I17" s="39"/>
      <c r="J17" s="40"/>
      <c r="K17" s="11"/>
      <c r="L17" s="39"/>
      <c r="M17" s="40"/>
      <c r="N17" s="11"/>
      <c r="O17" s="681"/>
      <c r="P17" s="681"/>
      <c r="Q17" s="681"/>
      <c r="R17" s="39"/>
      <c r="S17" s="40"/>
      <c r="T17" s="11"/>
      <c r="U17" s="12"/>
      <c r="V17" s="40"/>
      <c r="W17" s="41"/>
      <c r="X17" s="13"/>
      <c r="Y17" s="42"/>
      <c r="Z17" s="43"/>
      <c r="AA17" s="55" t="s">
        <v>12</v>
      </c>
      <c r="AB17" s="161" t="e">
        <f>F18</f>
        <v>#N/A</v>
      </c>
      <c r="AC17" s="162" t="s">
        <v>28</v>
      </c>
      <c r="AD17" s="163" t="e">
        <f>F16</f>
        <v>#N/A</v>
      </c>
      <c r="AE17" s="70">
        <f>AE16</f>
        <v>0.3958333333333333</v>
      </c>
      <c r="AF17" s="164" t="s">
        <v>29</v>
      </c>
    </row>
    <row r="18" spans="3:32" ht="32.25" customHeight="1" hidden="1" thickBot="1">
      <c r="C18" s="173"/>
      <c r="D18" s="174">
        <v>4</v>
      </c>
      <c r="E18" s="77" t="e">
        <f>'[12]Gruppen'!D18</f>
        <v>#N/A</v>
      </c>
      <c r="F18" s="53" t="e">
        <f>'[12]Gruppen'!E18</f>
        <v>#N/A</v>
      </c>
      <c r="G18" s="78" t="e">
        <f>'[12]Gruppen'!F18</f>
        <v>#N/A</v>
      </c>
      <c r="H18" s="77" t="e">
        <f>'[12]Gruppen'!G18</f>
        <v>#N/A</v>
      </c>
      <c r="I18" s="45"/>
      <c r="J18" s="46"/>
      <c r="K18" s="14"/>
      <c r="L18" s="45"/>
      <c r="M18" s="46"/>
      <c r="N18" s="14"/>
      <c r="O18" s="45"/>
      <c r="P18" s="46"/>
      <c r="Q18" s="14"/>
      <c r="R18" s="680"/>
      <c r="S18" s="680"/>
      <c r="T18" s="680"/>
      <c r="U18" s="47"/>
      <c r="V18" s="46"/>
      <c r="W18" s="48"/>
      <c r="X18" s="15"/>
      <c r="Y18" s="49"/>
      <c r="Z18" s="50"/>
      <c r="AA18" s="55" t="s">
        <v>13</v>
      </c>
      <c r="AB18" s="167" t="e">
        <f>F15</f>
        <v>#N/A</v>
      </c>
      <c r="AC18" s="168" t="s">
        <v>28</v>
      </c>
      <c r="AD18" s="169" t="e">
        <f>F16</f>
        <v>#N/A</v>
      </c>
      <c r="AE18" s="59">
        <f>AE17+$AE$5</f>
        <v>0.41666666666666663</v>
      </c>
      <c r="AF18" s="170" t="s">
        <v>29</v>
      </c>
    </row>
    <row r="19" spans="24:32" ht="32.25" customHeight="1" hidden="1">
      <c r="X19" s="24"/>
      <c r="Y19" s="24"/>
      <c r="Z19" s="24"/>
      <c r="AA19" s="56" t="s">
        <v>14</v>
      </c>
      <c r="AB19" s="176" t="e">
        <f>F17</f>
        <v>#N/A</v>
      </c>
      <c r="AC19" s="177" t="s">
        <v>28</v>
      </c>
      <c r="AD19" s="178" t="e">
        <f>F18</f>
        <v>#N/A</v>
      </c>
      <c r="AE19" s="79">
        <f>AE17</f>
        <v>0.3958333333333333</v>
      </c>
      <c r="AF19" s="179" t="s">
        <v>29</v>
      </c>
    </row>
    <row r="20" spans="3:32" ht="32.25" customHeight="1" hidden="1" thickBot="1">
      <c r="C20" s="1"/>
      <c r="F20" s="662" t="s">
        <v>16</v>
      </c>
      <c r="G20" s="662"/>
      <c r="H20" s="662"/>
      <c r="O20" s="3"/>
      <c r="P20" s="3"/>
      <c r="R20" s="3"/>
      <c r="S20" s="3"/>
      <c r="U20" s="3"/>
      <c r="V20" s="3"/>
      <c r="X20" s="19"/>
      <c r="Y20" s="19"/>
      <c r="Z20" s="24"/>
      <c r="AA20" s="71" t="s">
        <v>43</v>
      </c>
      <c r="AB20" s="159">
        <f>AB6</f>
        <v>44534</v>
      </c>
      <c r="AC20" s="51"/>
      <c r="AD20" s="52" t="str">
        <f>AD6</f>
        <v>Halle 1</v>
      </c>
      <c r="AE20" s="75" t="s">
        <v>30</v>
      </c>
      <c r="AF20" s="76">
        <f>AF13+1</f>
        <v>14</v>
      </c>
    </row>
    <row r="21" spans="3:32" ht="32.25" customHeight="1" hidden="1" thickBot="1">
      <c r="C21" s="4" t="s">
        <v>1</v>
      </c>
      <c r="D21" s="160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677">
        <v>1</v>
      </c>
      <c r="J21" s="677"/>
      <c r="K21" s="678"/>
      <c r="L21" s="679">
        <v>2</v>
      </c>
      <c r="M21" s="677"/>
      <c r="N21" s="678"/>
      <c r="O21" s="679">
        <v>3</v>
      </c>
      <c r="P21" s="677"/>
      <c r="Q21" s="678"/>
      <c r="R21" s="679">
        <v>4</v>
      </c>
      <c r="S21" s="677"/>
      <c r="T21" s="678"/>
      <c r="U21" s="679" t="s">
        <v>7</v>
      </c>
      <c r="V21" s="677"/>
      <c r="W21" s="678"/>
      <c r="X21" s="679" t="s">
        <v>8</v>
      </c>
      <c r="Y21" s="677"/>
      <c r="Z21" s="678"/>
      <c r="AA21" s="55" t="s">
        <v>9</v>
      </c>
      <c r="AB21" s="167" t="e">
        <f>F22</f>
        <v>#N/A</v>
      </c>
      <c r="AC21" s="168" t="s">
        <v>28</v>
      </c>
      <c r="AD21" s="169" t="e">
        <f>F25</f>
        <v>#N/A</v>
      </c>
      <c r="AE21" s="59">
        <f>AE14</f>
        <v>0.375</v>
      </c>
      <c r="AF21" s="72" t="s">
        <v>29</v>
      </c>
    </row>
    <row r="22" spans="3:32" ht="32.25" customHeight="1" hidden="1">
      <c r="C22" s="29">
        <v>3</v>
      </c>
      <c r="D22" s="166">
        <v>1</v>
      </c>
      <c r="E22" s="58" t="e">
        <f>'[12]Gruppen'!D22</f>
        <v>#N/A</v>
      </c>
      <c r="F22" s="57" t="e">
        <f>'[12]Gruppen'!E22</f>
        <v>#N/A</v>
      </c>
      <c r="G22" s="57" t="e">
        <f>'[12]Gruppen'!F22</f>
        <v>#N/A</v>
      </c>
      <c r="H22" s="58" t="e">
        <f>'[12]Gruppen'!G22</f>
        <v>#N/A</v>
      </c>
      <c r="I22" s="8"/>
      <c r="J22" s="8"/>
      <c r="K22" s="9"/>
      <c r="L22" s="30"/>
      <c r="M22" s="31"/>
      <c r="N22" s="32"/>
      <c r="O22" s="30"/>
      <c r="P22" s="31"/>
      <c r="Q22" s="32"/>
      <c r="R22" s="30"/>
      <c r="S22" s="31"/>
      <c r="T22" s="32"/>
      <c r="U22" s="33"/>
      <c r="V22" s="31"/>
      <c r="W22" s="34"/>
      <c r="X22" s="35"/>
      <c r="Y22" s="36"/>
      <c r="Z22" s="37"/>
      <c r="AA22" s="55" t="s">
        <v>10</v>
      </c>
      <c r="AB22" s="167" t="e">
        <f>F23</f>
        <v>#N/A</v>
      </c>
      <c r="AC22" s="168" t="s">
        <v>28</v>
      </c>
      <c r="AD22" s="169" t="e">
        <f>F24</f>
        <v>#N/A</v>
      </c>
      <c r="AE22" s="59">
        <f>AE21+$AE$5</f>
        <v>0.3958333333333333</v>
      </c>
      <c r="AF22" s="72" t="s">
        <v>29</v>
      </c>
    </row>
    <row r="23" spans="3:32" ht="32.25" customHeight="1" hidden="1">
      <c r="C23" s="38">
        <v>4</v>
      </c>
      <c r="D23" s="172">
        <v>2</v>
      </c>
      <c r="E23" s="58" t="e">
        <f>'[12]Gruppen'!D23</f>
        <v>#N/A</v>
      </c>
      <c r="F23" s="57" t="e">
        <f>'[12]Gruppen'!E23</f>
        <v>#N/A</v>
      </c>
      <c r="G23" s="57" t="e">
        <f>'[12]Gruppen'!F23</f>
        <v>#N/A</v>
      </c>
      <c r="H23" s="58" t="e">
        <f>'[12]Gruppen'!G23</f>
        <v>#N/A</v>
      </c>
      <c r="I23" s="39"/>
      <c r="J23" s="40"/>
      <c r="K23" s="11"/>
      <c r="L23" s="681"/>
      <c r="M23" s="681"/>
      <c r="N23" s="681"/>
      <c r="O23" s="39"/>
      <c r="P23" s="40"/>
      <c r="Q23" s="11"/>
      <c r="R23" s="39"/>
      <c r="S23" s="40"/>
      <c r="T23" s="11"/>
      <c r="U23" s="12"/>
      <c r="V23" s="40"/>
      <c r="W23" s="41"/>
      <c r="X23" s="13"/>
      <c r="Y23" s="42"/>
      <c r="Z23" s="43"/>
      <c r="AA23" s="55" t="s">
        <v>11</v>
      </c>
      <c r="AB23" s="167" t="e">
        <f>F24</f>
        <v>#N/A</v>
      </c>
      <c r="AC23" s="168" t="s">
        <v>28</v>
      </c>
      <c r="AD23" s="169" t="e">
        <f>F22</f>
        <v>#N/A</v>
      </c>
      <c r="AE23" s="59">
        <f>AE22+$AE$5</f>
        <v>0.41666666666666663</v>
      </c>
      <c r="AF23" s="72" t="s">
        <v>29</v>
      </c>
    </row>
    <row r="24" spans="3:32" ht="32.25" customHeight="1" hidden="1">
      <c r="C24" s="38">
        <v>1</v>
      </c>
      <c r="D24" s="172">
        <v>3</v>
      </c>
      <c r="E24" s="58" t="e">
        <f>'[12]Gruppen'!D24</f>
        <v>#N/A</v>
      </c>
      <c r="F24" s="57" t="e">
        <f>'[12]Gruppen'!E24</f>
        <v>#N/A</v>
      </c>
      <c r="G24" s="57" t="e">
        <f>'[12]Gruppen'!F24</f>
        <v>#N/A</v>
      </c>
      <c r="H24" s="58" t="e">
        <f>'[12]Gruppen'!G24</f>
        <v>#N/A</v>
      </c>
      <c r="I24" s="39"/>
      <c r="J24" s="40"/>
      <c r="K24" s="11"/>
      <c r="L24" s="39"/>
      <c r="M24" s="40"/>
      <c r="N24" s="11"/>
      <c r="O24" s="681"/>
      <c r="P24" s="681"/>
      <c r="Q24" s="681"/>
      <c r="R24" s="39"/>
      <c r="S24" s="40"/>
      <c r="T24" s="11"/>
      <c r="U24" s="12"/>
      <c r="V24" s="40"/>
      <c r="W24" s="41"/>
      <c r="X24" s="13"/>
      <c r="Y24" s="42"/>
      <c r="Z24" s="43"/>
      <c r="AA24" s="55" t="s">
        <v>12</v>
      </c>
      <c r="AB24" s="167" t="e">
        <f>F25</f>
        <v>#N/A</v>
      </c>
      <c r="AC24" s="168" t="s">
        <v>28</v>
      </c>
      <c r="AD24" s="169" t="e">
        <f>F23</f>
        <v>#N/A</v>
      </c>
      <c r="AE24" s="59">
        <f>AE23+$AE$5</f>
        <v>0.43749999999999994</v>
      </c>
      <c r="AF24" s="72" t="s">
        <v>29</v>
      </c>
    </row>
    <row r="25" spans="3:32" ht="32.25" customHeight="1" hidden="1" thickBot="1">
      <c r="C25" s="44">
        <v>2</v>
      </c>
      <c r="D25" s="174">
        <v>4</v>
      </c>
      <c r="E25" s="54" t="e">
        <f>'[12]Gruppen'!D25</f>
        <v>#N/A</v>
      </c>
      <c r="F25" s="53" t="e">
        <f>'[12]Gruppen'!E25</f>
        <v>#N/A</v>
      </c>
      <c r="G25" s="53" t="e">
        <f>'[12]Gruppen'!F25</f>
        <v>#N/A</v>
      </c>
      <c r="H25" s="54" t="e">
        <f>'[12]Gruppen'!G25</f>
        <v>#N/A</v>
      </c>
      <c r="I25" s="45"/>
      <c r="J25" s="46"/>
      <c r="K25" s="14"/>
      <c r="L25" s="45"/>
      <c r="M25" s="46"/>
      <c r="N25" s="14"/>
      <c r="O25" s="45"/>
      <c r="P25" s="46"/>
      <c r="Q25" s="14"/>
      <c r="R25" s="680"/>
      <c r="S25" s="680"/>
      <c r="T25" s="680"/>
      <c r="U25" s="47"/>
      <c r="V25" s="46"/>
      <c r="W25" s="48"/>
      <c r="X25" s="15"/>
      <c r="Y25" s="49"/>
      <c r="Z25" s="50"/>
      <c r="AA25" s="55" t="s">
        <v>13</v>
      </c>
      <c r="AB25" s="167" t="e">
        <f>F22</f>
        <v>#N/A</v>
      </c>
      <c r="AC25" s="168" t="s">
        <v>28</v>
      </c>
      <c r="AD25" s="169" t="e">
        <f>F23</f>
        <v>#N/A</v>
      </c>
      <c r="AE25" s="59">
        <f>AE24+$AE$5</f>
        <v>0.45833333333333326</v>
      </c>
      <c r="AF25" s="72" t="s">
        <v>29</v>
      </c>
    </row>
    <row r="26" spans="24:32" ht="32.25" customHeight="1" hidden="1">
      <c r="X26" s="24"/>
      <c r="Y26" s="24"/>
      <c r="Z26" s="24"/>
      <c r="AA26" s="56" t="s">
        <v>14</v>
      </c>
      <c r="AB26" s="180" t="e">
        <f>F24</f>
        <v>#N/A</v>
      </c>
      <c r="AC26" s="181" t="s">
        <v>28</v>
      </c>
      <c r="AD26" s="182" t="e">
        <f>F25</f>
        <v>#N/A</v>
      </c>
      <c r="AE26" s="60">
        <f>AE25+$AE$5</f>
        <v>0.4791666666666666</v>
      </c>
      <c r="AF26" s="73" t="s">
        <v>29</v>
      </c>
    </row>
    <row r="27" spans="3:32" ht="24" customHeight="1" hidden="1" thickBot="1">
      <c r="C27" s="1"/>
      <c r="F27" s="662" t="s">
        <v>17</v>
      </c>
      <c r="G27" s="662"/>
      <c r="H27" s="662"/>
      <c r="O27" s="3"/>
      <c r="P27" s="3"/>
      <c r="R27" s="3"/>
      <c r="S27" s="3"/>
      <c r="U27" s="3"/>
      <c r="V27" s="3"/>
      <c r="X27" s="19"/>
      <c r="Y27" s="19"/>
      <c r="Z27" s="24"/>
      <c r="AA27" s="71"/>
      <c r="AB27" s="159">
        <f>AB6</f>
        <v>44534</v>
      </c>
      <c r="AC27" s="51"/>
      <c r="AD27" s="52" t="str">
        <f>AD6</f>
        <v>Halle 1</v>
      </c>
      <c r="AE27" s="75" t="s">
        <v>30</v>
      </c>
      <c r="AF27" s="76">
        <f>AF20+1</f>
        <v>15</v>
      </c>
    </row>
    <row r="28" spans="3:32" ht="24" customHeight="1" hidden="1" thickBot="1">
      <c r="C28" s="4" t="s">
        <v>1</v>
      </c>
      <c r="D28" s="160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677">
        <v>1</v>
      </c>
      <c r="J28" s="677"/>
      <c r="K28" s="678"/>
      <c r="L28" s="679">
        <v>2</v>
      </c>
      <c r="M28" s="677"/>
      <c r="N28" s="678"/>
      <c r="O28" s="679">
        <v>3</v>
      </c>
      <c r="P28" s="677"/>
      <c r="Q28" s="678"/>
      <c r="R28" s="679">
        <v>4</v>
      </c>
      <c r="S28" s="677"/>
      <c r="T28" s="678"/>
      <c r="U28" s="679" t="s">
        <v>7</v>
      </c>
      <c r="V28" s="677"/>
      <c r="W28" s="678"/>
      <c r="X28" s="679" t="s">
        <v>8</v>
      </c>
      <c r="Y28" s="677"/>
      <c r="Z28" s="678"/>
      <c r="AA28" s="55" t="s">
        <v>9</v>
      </c>
      <c r="AB28" s="167" t="e">
        <f>F29</f>
        <v>#N/A</v>
      </c>
      <c r="AC28" s="168" t="s">
        <v>28</v>
      </c>
      <c r="AD28" s="169" t="e">
        <f>F32</f>
        <v>#N/A</v>
      </c>
      <c r="AE28" s="59">
        <f>AE21</f>
        <v>0.375</v>
      </c>
      <c r="AF28" s="72" t="s">
        <v>29</v>
      </c>
    </row>
    <row r="29" spans="3:32" ht="24" customHeight="1" hidden="1">
      <c r="C29" s="29">
        <v>1</v>
      </c>
      <c r="D29" s="166">
        <v>1</v>
      </c>
      <c r="E29" s="58" t="e">
        <f>'[12]Gruppen'!D29</f>
        <v>#N/A</v>
      </c>
      <c r="F29" s="57" t="e">
        <f>'[12]Gruppen'!E29</f>
        <v>#N/A</v>
      </c>
      <c r="G29" s="57" t="e">
        <f>'[12]Gruppen'!F29</f>
        <v>#N/A</v>
      </c>
      <c r="H29" s="58" t="e">
        <f>'[12]Gruppen'!G29</f>
        <v>#N/A</v>
      </c>
      <c r="I29" s="8"/>
      <c r="J29" s="8"/>
      <c r="K29" s="9"/>
      <c r="L29" s="30"/>
      <c r="M29" s="31"/>
      <c r="N29" s="32"/>
      <c r="O29" s="30"/>
      <c r="P29" s="31"/>
      <c r="Q29" s="32"/>
      <c r="R29" s="30"/>
      <c r="S29" s="31"/>
      <c r="T29" s="32"/>
      <c r="U29" s="33"/>
      <c r="V29" s="31"/>
      <c r="W29" s="34"/>
      <c r="X29" s="35"/>
      <c r="Y29" s="36"/>
      <c r="Z29" s="37"/>
      <c r="AA29" s="55" t="s">
        <v>10</v>
      </c>
      <c r="AB29" s="167" t="e">
        <f>F30</f>
        <v>#N/A</v>
      </c>
      <c r="AC29" s="168" t="s">
        <v>28</v>
      </c>
      <c r="AD29" s="169" t="e">
        <f>F31</f>
        <v>#N/A</v>
      </c>
      <c r="AE29" s="59">
        <f>AE28+$AE$5</f>
        <v>0.3958333333333333</v>
      </c>
      <c r="AF29" s="72" t="s">
        <v>29</v>
      </c>
    </row>
    <row r="30" spans="3:32" ht="24" customHeight="1" hidden="1">
      <c r="C30" s="38">
        <v>4</v>
      </c>
      <c r="D30" s="172">
        <v>2</v>
      </c>
      <c r="E30" s="58" t="e">
        <f>'[12]Gruppen'!D30</f>
        <v>#N/A</v>
      </c>
      <c r="F30" s="57" t="e">
        <f>'[12]Gruppen'!E30</f>
        <v>#N/A</v>
      </c>
      <c r="G30" s="57" t="e">
        <f>'[12]Gruppen'!F30</f>
        <v>#N/A</v>
      </c>
      <c r="H30" s="58" t="e">
        <f>'[12]Gruppen'!G30</f>
        <v>#N/A</v>
      </c>
      <c r="I30" s="39"/>
      <c r="J30" s="40"/>
      <c r="K30" s="11"/>
      <c r="L30" s="681"/>
      <c r="M30" s="681"/>
      <c r="N30" s="681"/>
      <c r="O30" s="39"/>
      <c r="P30" s="40"/>
      <c r="Q30" s="11"/>
      <c r="R30" s="39"/>
      <c r="S30" s="40"/>
      <c r="T30" s="11"/>
      <c r="U30" s="12"/>
      <c r="V30" s="40"/>
      <c r="W30" s="41"/>
      <c r="X30" s="13"/>
      <c r="Y30" s="42"/>
      <c r="Z30" s="43"/>
      <c r="AA30" s="55" t="s">
        <v>11</v>
      </c>
      <c r="AB30" s="167" t="e">
        <f>F31</f>
        <v>#N/A</v>
      </c>
      <c r="AC30" s="168" t="s">
        <v>28</v>
      </c>
      <c r="AD30" s="169" t="e">
        <f>F29</f>
        <v>#N/A</v>
      </c>
      <c r="AE30" s="59">
        <f>AE29+$AE$5</f>
        <v>0.41666666666666663</v>
      </c>
      <c r="AF30" s="72" t="s">
        <v>29</v>
      </c>
    </row>
    <row r="31" spans="3:32" ht="24" customHeight="1" hidden="1">
      <c r="C31" s="38">
        <v>3</v>
      </c>
      <c r="D31" s="172">
        <v>3</v>
      </c>
      <c r="E31" s="58" t="e">
        <f>'[12]Gruppen'!D31</f>
        <v>#N/A</v>
      </c>
      <c r="F31" s="57" t="e">
        <f>'[12]Gruppen'!E31</f>
        <v>#N/A</v>
      </c>
      <c r="G31" s="57" t="e">
        <f>'[12]Gruppen'!F31</f>
        <v>#N/A</v>
      </c>
      <c r="H31" s="58" t="e">
        <f>'[12]Gruppen'!G31</f>
        <v>#N/A</v>
      </c>
      <c r="I31" s="39"/>
      <c r="J31" s="40"/>
      <c r="K31" s="11"/>
      <c r="L31" s="39"/>
      <c r="M31" s="40"/>
      <c r="N31" s="11"/>
      <c r="O31" s="681"/>
      <c r="P31" s="681"/>
      <c r="Q31" s="681"/>
      <c r="R31" s="39"/>
      <c r="S31" s="40"/>
      <c r="T31" s="11"/>
      <c r="U31" s="12"/>
      <c r="V31" s="40"/>
      <c r="W31" s="41"/>
      <c r="X31" s="13"/>
      <c r="Y31" s="42"/>
      <c r="Z31" s="43"/>
      <c r="AA31" s="55" t="s">
        <v>12</v>
      </c>
      <c r="AB31" s="167" t="e">
        <f>F32</f>
        <v>#N/A</v>
      </c>
      <c r="AC31" s="168" t="s">
        <v>28</v>
      </c>
      <c r="AD31" s="169" t="e">
        <f>F30</f>
        <v>#N/A</v>
      </c>
      <c r="AE31" s="59">
        <f>AE30+$AE$5</f>
        <v>0.43749999999999994</v>
      </c>
      <c r="AF31" s="72" t="s">
        <v>29</v>
      </c>
    </row>
    <row r="32" spans="3:32" ht="24" customHeight="1" hidden="1" thickBot="1">
      <c r="C32" s="44">
        <v>2</v>
      </c>
      <c r="D32" s="174">
        <v>4</v>
      </c>
      <c r="E32" s="54" t="e">
        <f>'[12]Gruppen'!D32</f>
        <v>#N/A</v>
      </c>
      <c r="F32" s="53" t="e">
        <f>'[12]Gruppen'!E32</f>
        <v>#N/A</v>
      </c>
      <c r="G32" s="53" t="e">
        <f>'[12]Gruppen'!F32</f>
        <v>#N/A</v>
      </c>
      <c r="H32" s="54" t="e">
        <f>'[12]Gruppen'!G32</f>
        <v>#N/A</v>
      </c>
      <c r="I32" s="45"/>
      <c r="J32" s="46"/>
      <c r="K32" s="14"/>
      <c r="L32" s="45"/>
      <c r="M32" s="46"/>
      <c r="N32" s="14"/>
      <c r="O32" s="45"/>
      <c r="P32" s="46"/>
      <c r="Q32" s="14"/>
      <c r="R32" s="680"/>
      <c r="S32" s="680"/>
      <c r="T32" s="680"/>
      <c r="U32" s="47"/>
      <c r="V32" s="46"/>
      <c r="W32" s="48"/>
      <c r="X32" s="15"/>
      <c r="Y32" s="49"/>
      <c r="Z32" s="50"/>
      <c r="AA32" s="55" t="s">
        <v>13</v>
      </c>
      <c r="AB32" s="167" t="e">
        <f>F29</f>
        <v>#N/A</v>
      </c>
      <c r="AC32" s="168" t="s">
        <v>28</v>
      </c>
      <c r="AD32" s="169" t="e">
        <f>F30</f>
        <v>#N/A</v>
      </c>
      <c r="AE32" s="59">
        <f>AE31+$AE$5</f>
        <v>0.45833333333333326</v>
      </c>
      <c r="AF32" s="72" t="s">
        <v>29</v>
      </c>
    </row>
    <row r="33" spans="27:32" ht="24" customHeight="1" hidden="1">
      <c r="AA33" s="56" t="s">
        <v>14</v>
      </c>
      <c r="AB33" s="180" t="e">
        <f>F31</f>
        <v>#N/A</v>
      </c>
      <c r="AC33" s="181" t="s">
        <v>28</v>
      </c>
      <c r="AD33" s="182" t="e">
        <f>F32</f>
        <v>#N/A</v>
      </c>
      <c r="AE33" s="60">
        <f>AE32+$AE$5</f>
        <v>0.4791666666666666</v>
      </c>
      <c r="AF33" s="73" t="s">
        <v>29</v>
      </c>
    </row>
    <row r="34" ht="26.25" customHeight="1"/>
    <row r="35" ht="26.25" customHeight="1"/>
  </sheetData>
  <sheetProtection/>
  <mergeCells count="43">
    <mergeCell ref="I21:K21"/>
    <mergeCell ref="L21:N21"/>
    <mergeCell ref="O21:Q21"/>
    <mergeCell ref="O17:Q17"/>
    <mergeCell ref="R21:T21"/>
    <mergeCell ref="L23:N23"/>
    <mergeCell ref="L16:N16"/>
    <mergeCell ref="O24:Q24"/>
    <mergeCell ref="I7:K7"/>
    <mergeCell ref="L7:N7"/>
    <mergeCell ref="O7:Q7"/>
    <mergeCell ref="I14:K14"/>
    <mergeCell ref="L9:N9"/>
    <mergeCell ref="L14:N14"/>
    <mergeCell ref="O14:Q14"/>
    <mergeCell ref="O10:Q10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L30:N30"/>
    <mergeCell ref="I28:K28"/>
    <mergeCell ref="R32:T32"/>
    <mergeCell ref="O31:Q31"/>
    <mergeCell ref="R28:T28"/>
    <mergeCell ref="L28:N28"/>
    <mergeCell ref="O28:Q28"/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AK94"/>
  <sheetViews>
    <sheetView workbookViewId="0" topLeftCell="C1">
      <selection activeCell="N35" sqref="N35"/>
    </sheetView>
  </sheetViews>
  <sheetFormatPr defaultColWidth="11.421875" defaultRowHeight="12.75"/>
  <cols>
    <col min="1" max="2" width="3.7109375" style="23" hidden="1" customWidth="1"/>
    <col min="3" max="3" width="3.57421875" style="656" customWidth="1"/>
    <col min="4" max="5" width="7.8515625" style="23" hidden="1" customWidth="1"/>
    <col min="6" max="6" width="27.28125" style="23" hidden="1" customWidth="1"/>
    <col min="7" max="7" width="3.7109375" style="23" hidden="1" customWidth="1"/>
    <col min="8" max="8" width="30.7109375" style="23" customWidth="1"/>
    <col min="9" max="9" width="4.00390625" style="23" customWidth="1"/>
    <col min="10" max="10" width="30.8515625" style="23" customWidth="1"/>
    <col min="11" max="11" width="4.00390625" style="23" customWidth="1"/>
    <col min="12" max="12" width="30.7109375" style="23" customWidth="1"/>
    <col min="13" max="13" width="4.00390625" style="23" customWidth="1"/>
    <col min="14" max="14" width="30.7109375" style="23" customWidth="1"/>
    <col min="15" max="15" width="2.28125" style="23" customWidth="1"/>
    <col min="16" max="16" width="3.7109375" style="64" hidden="1" customWidth="1"/>
    <col min="17" max="17" width="28.28125" style="23" hidden="1" customWidth="1"/>
    <col min="18" max="18" width="5.140625" style="23" hidden="1" customWidth="1"/>
    <col min="19" max="19" width="26.57421875" style="23" hidden="1" customWidth="1"/>
    <col min="20" max="20" width="5.28125" style="23" hidden="1" customWidth="1"/>
    <col min="21" max="21" width="25.421875" style="23" hidden="1" customWidth="1"/>
    <col min="22" max="22" width="7.57421875" style="23" hidden="1" customWidth="1"/>
    <col min="23" max="23" width="20.28125" style="23" hidden="1" customWidth="1"/>
    <col min="24" max="24" width="3.8515625" style="23" hidden="1" customWidth="1"/>
    <col min="25" max="25" width="17.57421875" style="23" hidden="1" customWidth="1"/>
    <col min="26" max="26" width="2.140625" style="23" hidden="1" customWidth="1"/>
    <col min="27" max="27" width="16.7109375" style="23" hidden="1" customWidth="1"/>
    <col min="28" max="28" width="5.8515625" style="23" hidden="1" customWidth="1"/>
    <col min="29" max="29" width="14.7109375" style="23" hidden="1" customWidth="1"/>
    <col min="30" max="30" width="25.421875" style="23" hidden="1" customWidth="1"/>
    <col min="31" max="31" width="11.421875" style="23" hidden="1" customWidth="1"/>
    <col min="32" max="16384" width="11.421875" style="23" customWidth="1"/>
  </cols>
  <sheetData>
    <row r="1" spans="1:14" ht="27" customHeight="1">
      <c r="A1" s="663" t="str">
        <f>'[5]Teilnehmer'!A3</f>
        <v>52. Westdeutsche Senioren - Einzelmeisterschaft 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</row>
    <row r="2" spans="1:14" ht="27" customHeight="1">
      <c r="A2" s="663" t="str">
        <f>'[5]Teilnehmer'!A4</f>
        <v>04. + 05. Dezember  2021  in Hamm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7" customHeight="1">
      <c r="A3" s="663" t="str">
        <f>'[5]Teilnehmer'!A7</f>
        <v>Seniorinnen 40 - 45  Doppel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4" ht="27" customHeight="1">
      <c r="A4" s="663"/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</row>
    <row r="5" spans="3:16" s="22" customFormat="1" ht="14.25" customHeight="1">
      <c r="C5" s="62"/>
      <c r="D5" s="503"/>
      <c r="F5" s="641">
        <f>'[5]Doppel_Zeit '!D7</f>
        <v>44534</v>
      </c>
      <c r="G5" s="642"/>
      <c r="H5" s="641">
        <f>'[5]Doppel_Zeit '!H7</f>
        <v>44534</v>
      </c>
      <c r="I5" s="642"/>
      <c r="J5" s="641">
        <f>'[5]Doppel_Zeit '!L7</f>
        <v>44534</v>
      </c>
      <c r="K5" s="642"/>
      <c r="L5" s="641">
        <f>'[5]Doppel_Zeit '!P7</f>
        <v>44534</v>
      </c>
      <c r="M5" s="643"/>
      <c r="P5" s="503"/>
    </row>
    <row r="6" spans="2:37" s="22" customFormat="1" ht="14.25" customHeight="1">
      <c r="B6" s="80" t="s">
        <v>45</v>
      </c>
      <c r="C6" s="80"/>
      <c r="D6" s="80" t="s">
        <v>25</v>
      </c>
      <c r="E6" s="80" t="s">
        <v>26</v>
      </c>
      <c r="F6" s="80" t="s">
        <v>46</v>
      </c>
      <c r="G6" s="80" t="s">
        <v>18</v>
      </c>
      <c r="H6" s="80" t="s">
        <v>19</v>
      </c>
      <c r="I6" s="80" t="s">
        <v>18</v>
      </c>
      <c r="J6" s="80" t="s">
        <v>20</v>
      </c>
      <c r="K6" s="80" t="s">
        <v>18</v>
      </c>
      <c r="L6" s="80" t="s">
        <v>21</v>
      </c>
      <c r="M6" s="80" t="s">
        <v>18</v>
      </c>
      <c r="N6" s="644" t="s">
        <v>84</v>
      </c>
      <c r="P6" s="8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2:16" s="25" customFormat="1" ht="12" customHeight="1">
      <c r="B7" s="22"/>
      <c r="C7" s="6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P7" s="85"/>
    </row>
    <row r="8" spans="2:30" s="25" customFormat="1" ht="12" customHeight="1">
      <c r="B8" s="22"/>
      <c r="C8" s="62"/>
      <c r="D8" s="82"/>
      <c r="E8" s="82"/>
      <c r="F8" s="82"/>
      <c r="G8" s="82"/>
      <c r="H8" s="82"/>
      <c r="I8" s="82"/>
      <c r="J8" s="82"/>
      <c r="K8" s="82"/>
      <c r="L8" s="82"/>
      <c r="M8" s="661" t="s">
        <v>22</v>
      </c>
      <c r="N8" s="671" t="str">
        <f>N25</f>
        <v> </v>
      </c>
      <c r="P8" s="85"/>
      <c r="Q8" s="25" t="s">
        <v>47</v>
      </c>
      <c r="R8" s="614" t="s">
        <v>32</v>
      </c>
      <c r="S8" s="614" t="s">
        <v>33</v>
      </c>
      <c r="T8" s="614" t="s">
        <v>34</v>
      </c>
      <c r="U8" s="614" t="s">
        <v>35</v>
      </c>
      <c r="V8" s="645" t="s">
        <v>36</v>
      </c>
      <c r="W8" s="614" t="s">
        <v>37</v>
      </c>
      <c r="X8" s="89"/>
      <c r="AC8" s="646"/>
      <c r="AD8" s="68" t="str">
        <f aca="true" t="shared" si="0" ref="AD8:AD24">CONCATENATE(V8," ",X8," / ",AC8,)</f>
        <v>3. Teil  / </v>
      </c>
    </row>
    <row r="9" spans="1:30" s="25" customFormat="1" ht="12" customHeight="1">
      <c r="A9" s="85"/>
      <c r="B9" s="85"/>
      <c r="C9" s="82"/>
      <c r="D9" s="86"/>
      <c r="E9" s="87"/>
      <c r="G9" s="85"/>
      <c r="I9" s="85"/>
      <c r="K9" s="85"/>
      <c r="M9" s="670"/>
      <c r="N9" s="672"/>
      <c r="O9" s="85"/>
      <c r="P9" s="85" t="s">
        <v>22</v>
      </c>
      <c r="Q9" s="25" t="str">
        <f>N8</f>
        <v> </v>
      </c>
      <c r="R9" s="25" t="e">
        <f aca="true" t="shared" si="1" ref="R9:R24">MID(Q9,3,FIND(" ",Q9,3)-3)</f>
        <v>#VALUE!</v>
      </c>
      <c r="S9" s="25" t="e">
        <f aca="true" t="shared" si="2" ref="S9:S24">MID(Q9,LEN(R9)+3,999)</f>
        <v>#VALUE!</v>
      </c>
      <c r="T9" s="25" t="e">
        <f aca="true" t="shared" si="3" ref="T9:T24">LEFT(S9,FIND(" ",S9,3)-1)</f>
        <v>#VALUE!</v>
      </c>
      <c r="U9" s="25" t="e">
        <f aca="true" t="shared" si="4" ref="U9:U24">MID(S9,LEN(T9)+2,999)</f>
        <v>#VALUE!</v>
      </c>
      <c r="V9" s="89" t="e">
        <f aca="true" t="shared" si="5" ref="V9:V24">LEFT(U9,FIND(" ",U9,3)-1)</f>
        <v>#VALUE!</v>
      </c>
      <c r="W9" s="25" t="e">
        <f aca="true" t="shared" si="6" ref="W9:W24">MID(U9,LEN(V9)+3,999)</f>
        <v>#VALUE!</v>
      </c>
      <c r="X9" s="89" t="e">
        <f aca="true" t="shared" si="7" ref="X9:X24">LEFT(W9,FIND(" ",W9,3)-1)</f>
        <v>#VALUE!</v>
      </c>
      <c r="Y9" s="26" t="e">
        <f aca="true" t="shared" si="8" ref="Y9:Y24">MID(W9,LEN(X9)+3,999)</f>
        <v>#VALUE!</v>
      </c>
      <c r="Z9" s="67" t="e">
        <f aca="true" t="shared" si="9" ref="Z9:Z24">LEFT(Y9,FIND(" ",Y9,3)-1)</f>
        <v>#VALUE!</v>
      </c>
      <c r="AA9" s="26" t="e">
        <f aca="true" t="shared" si="10" ref="AA9:AA24">MID(Y9,LEN(Z9)+2,999)</f>
        <v>#VALUE!</v>
      </c>
      <c r="AB9" s="67" t="e">
        <f aca="true" t="shared" si="11" ref="AB9:AB24">LEFT(AA9,FIND(" ",AA9,3)-1)</f>
        <v>#VALUE!</v>
      </c>
      <c r="AC9" s="67" t="e">
        <f aca="true" t="shared" si="12" ref="AC9:AC24">MID(AA9,LEN(AB9)+3,999)</f>
        <v>#VALUE!</v>
      </c>
      <c r="AD9" s="68" t="e">
        <f t="shared" si="0"/>
        <v>#VALUE!</v>
      </c>
    </row>
    <row r="10" spans="1:30" s="25" customFormat="1" ht="12" customHeight="1">
      <c r="A10" s="82">
        <v>1</v>
      </c>
      <c r="B10" s="82">
        <v>1</v>
      </c>
      <c r="C10" s="82"/>
      <c r="D10" s="497">
        <v>39</v>
      </c>
      <c r="E10" s="498">
        <v>41</v>
      </c>
      <c r="F10" s="92" t="str">
        <f>IF(OR(D10="",ISNA(VLOOKUP(D10,Teilnehmer,1,FALSE))),"Startnummer nicht vergeben",CONCATENATE("  ",VLOOKUP(D10,Teilnehmer,2,FALSE),"  ",VLOOKUP(D10,Teilnehmer,3,FALSE),"  ",VLOOKUP(D10,Teilnehmer,5,FALSE),"  /  ",VLOOKUP(E10,Teilnehmer,2,FALSE),"  ",VLOOKUP(E10,Teilnehmer,3,FALSE),"  ",VLOOKUP(E10,Teilnehmer,5,FALSE)))</f>
        <v>  31   Thöne  OWL  /  30   Stich  OWL</v>
      </c>
      <c r="G10" s="93">
        <f>'[5]Paarungen-Doppel'!P3</f>
        <v>1</v>
      </c>
      <c r="I10" s="85"/>
      <c r="J10" s="84"/>
      <c r="K10" s="88"/>
      <c r="L10" s="84"/>
      <c r="M10" s="673" t="s">
        <v>23</v>
      </c>
      <c r="N10" s="671" t="str">
        <f>IF(M17&lt;M33,L17,L33)</f>
        <v> </v>
      </c>
      <c r="O10" s="88"/>
      <c r="P10" s="88" t="s">
        <v>23</v>
      </c>
      <c r="Q10" s="25" t="str">
        <f>N10</f>
        <v> </v>
      </c>
      <c r="R10" s="25" t="e">
        <f t="shared" si="1"/>
        <v>#VALUE!</v>
      </c>
      <c r="S10" s="25" t="e">
        <f t="shared" si="2"/>
        <v>#VALUE!</v>
      </c>
      <c r="T10" s="25" t="e">
        <f t="shared" si="3"/>
        <v>#VALUE!</v>
      </c>
      <c r="U10" s="25" t="e">
        <f t="shared" si="4"/>
        <v>#VALUE!</v>
      </c>
      <c r="V10" s="89" t="e">
        <f t="shared" si="5"/>
        <v>#VALUE!</v>
      </c>
      <c r="W10" s="25" t="e">
        <f t="shared" si="6"/>
        <v>#VALUE!</v>
      </c>
      <c r="X10" s="89" t="e">
        <f t="shared" si="7"/>
        <v>#VALUE!</v>
      </c>
      <c r="Y10" s="26" t="e">
        <f t="shared" si="8"/>
        <v>#VALUE!</v>
      </c>
      <c r="Z10" s="67" t="e">
        <f t="shared" si="9"/>
        <v>#VALUE!</v>
      </c>
      <c r="AA10" s="26" t="e">
        <f t="shared" si="10"/>
        <v>#VALUE!</v>
      </c>
      <c r="AB10" s="67" t="e">
        <f t="shared" si="11"/>
        <v>#VALUE!</v>
      </c>
      <c r="AC10" s="67" t="e">
        <f t="shared" si="12"/>
        <v>#VALUE!</v>
      </c>
      <c r="AD10" s="68" t="e">
        <f t="shared" si="0"/>
        <v>#VALUE!</v>
      </c>
    </row>
    <row r="11" spans="1:30" s="25" customFormat="1" ht="12" customHeight="1">
      <c r="A11" s="85"/>
      <c r="B11" s="85"/>
      <c r="C11" s="82">
        <v>1</v>
      </c>
      <c r="D11" s="94"/>
      <c r="E11" s="95"/>
      <c r="F11" s="96">
        <f>IF(AND(LEN(F10)&gt;30,LEN(F12)&gt;30),CONCATENATE('[5]Paarungen-Doppel'!B3,"     ",'[5]Paarungen-Doppel'!C3," ",'[5]Paarungen-Doppel'!D3,"     ",'[5]Paarungen-Doppel'!E3,),"")</f>
      </c>
      <c r="G11" s="97"/>
      <c r="H11" s="647" t="str">
        <f>IF(G10=G12," ",(IF(G10&lt;G12,F12,F10)))</f>
        <v>  31   Thöne  OWL  /  30   Stich  OWL</v>
      </c>
      <c r="I11" s="113">
        <f>'[5]Paarungen-Doppel'!P11</f>
        <v>1</v>
      </c>
      <c r="J11" s="84"/>
      <c r="K11" s="88"/>
      <c r="L11" s="84"/>
      <c r="M11" s="674"/>
      <c r="N11" s="672"/>
      <c r="O11" s="88"/>
      <c r="P11" s="85" t="s">
        <v>24</v>
      </c>
      <c r="Q11" s="25" t="str">
        <f>N12</f>
        <v> </v>
      </c>
      <c r="R11" s="25" t="e">
        <f t="shared" si="1"/>
        <v>#VALUE!</v>
      </c>
      <c r="S11" s="25" t="e">
        <f t="shared" si="2"/>
        <v>#VALUE!</v>
      </c>
      <c r="T11" s="25" t="e">
        <f t="shared" si="3"/>
        <v>#VALUE!</v>
      </c>
      <c r="U11" s="25" t="e">
        <f t="shared" si="4"/>
        <v>#VALUE!</v>
      </c>
      <c r="V11" s="89" t="e">
        <f t="shared" si="5"/>
        <v>#VALUE!</v>
      </c>
      <c r="W11" s="25" t="e">
        <f t="shared" si="6"/>
        <v>#VALUE!</v>
      </c>
      <c r="X11" s="89" t="e">
        <f t="shared" si="7"/>
        <v>#VALUE!</v>
      </c>
      <c r="Y11" s="26" t="e">
        <f t="shared" si="8"/>
        <v>#VALUE!</v>
      </c>
      <c r="Z11" s="67" t="e">
        <f t="shared" si="9"/>
        <v>#VALUE!</v>
      </c>
      <c r="AA11" s="26" t="e">
        <f t="shared" si="10"/>
        <v>#VALUE!</v>
      </c>
      <c r="AB11" s="67" t="e">
        <f t="shared" si="11"/>
        <v>#VALUE!</v>
      </c>
      <c r="AC11" s="67" t="e">
        <f t="shared" si="12"/>
        <v>#VALUE!</v>
      </c>
      <c r="AD11" s="68" t="e">
        <f t="shared" si="0"/>
        <v>#VALUE!</v>
      </c>
    </row>
    <row r="12" spans="1:30" s="25" customFormat="1" ht="12" customHeight="1">
      <c r="A12" s="85">
        <v>2</v>
      </c>
      <c r="B12" s="99">
        <v>15</v>
      </c>
      <c r="C12" s="648"/>
      <c r="D12" s="497">
        <v>16</v>
      </c>
      <c r="E12" s="498">
        <v>16</v>
      </c>
      <c r="F12" s="616" t="str">
        <f>IF(OR(D12="",ISNA(VLOOKUP(D12,Teilnehmer,1,FALSE))),"Startnummer nicht vergeben",CONCATENATE("  ",VLOOKUP(D12,Teilnehmer,2,FALSE),"  ",VLOOKUP(D12,Teilnehmer,3,FALSE),"  ",VLOOKUP(D12,Teilnehmer,5,FALSE),"  /  ",VLOOKUP(E12,Teilnehmer,2,FALSE),"  ",VLOOKUP(E12,Teilnehmer,3,FALSE),"  ",VLOOKUP(E12,Teilnehmer,5,FALSE)))</f>
        <v>    ---    /    ---  </v>
      </c>
      <c r="G12" s="100">
        <f>'[5]Paarungen-Doppel'!Q3</f>
        <v>0</v>
      </c>
      <c r="H12" s="101" t="str">
        <f>CONCATENATE("    ",'[5]Paarungen-Doppel'!K3,"     ",'[5]Paarungen-Doppel'!L3,"      ",'[5]Paarungen-Doppel'!M3,"     ",'[5]Paarungen-Doppel'!N3,"     ",'[5]Paarungen-Doppel'!O3,)</f>
        <v>    1                     </v>
      </c>
      <c r="I12" s="97"/>
      <c r="J12" s="84"/>
      <c r="K12" s="88"/>
      <c r="L12" s="84"/>
      <c r="M12" s="673" t="s">
        <v>24</v>
      </c>
      <c r="N12" s="671" t="str">
        <f>IF(K13&lt;K21,J13,J21)</f>
        <v> </v>
      </c>
      <c r="O12" s="88"/>
      <c r="P12" s="85" t="s">
        <v>24</v>
      </c>
      <c r="Q12" s="25" t="str">
        <f>N14</f>
        <v>  3   Küppers  DÜ  /  1   Franssen  DÜ</v>
      </c>
      <c r="R12" s="25" t="str">
        <f t="shared" si="1"/>
        <v>3</v>
      </c>
      <c r="S12" s="25" t="str">
        <f t="shared" si="2"/>
        <v>   Küppers  DÜ  /  1   Franssen  DÜ</v>
      </c>
      <c r="T12" s="25" t="str">
        <f t="shared" si="3"/>
        <v>  </v>
      </c>
      <c r="U12" s="25" t="str">
        <f t="shared" si="4"/>
        <v>Küppers  DÜ  /  1   Franssen  DÜ</v>
      </c>
      <c r="V12" s="89" t="str">
        <f t="shared" si="5"/>
        <v>Küppers</v>
      </c>
      <c r="W12" s="25" t="str">
        <f t="shared" si="6"/>
        <v>DÜ  /  1   Franssen  DÜ</v>
      </c>
      <c r="X12" s="89" t="str">
        <f t="shared" si="7"/>
        <v>DÜ</v>
      </c>
      <c r="Y12" s="26" t="str">
        <f t="shared" si="8"/>
        <v>/  1   Franssen  DÜ</v>
      </c>
      <c r="Z12" s="67" t="str">
        <f t="shared" si="9"/>
        <v>/ </v>
      </c>
      <c r="AA12" s="26" t="str">
        <f t="shared" si="10"/>
        <v>1   Franssen  DÜ</v>
      </c>
      <c r="AB12" s="67" t="str">
        <f t="shared" si="11"/>
        <v>1 </v>
      </c>
      <c r="AC12" s="67" t="str">
        <f t="shared" si="12"/>
        <v>Franssen  DÜ</v>
      </c>
      <c r="AD12" s="68" t="str">
        <f t="shared" si="0"/>
        <v>Küppers DÜ / Franssen  DÜ</v>
      </c>
    </row>
    <row r="13" spans="1:30" s="25" customFormat="1" ht="12" customHeight="1">
      <c r="A13" s="85"/>
      <c r="B13" s="85"/>
      <c r="C13" s="82"/>
      <c r="D13" s="94"/>
      <c r="E13" s="95"/>
      <c r="F13" s="114"/>
      <c r="G13" s="99"/>
      <c r="H13" s="659" t="str">
        <f>CONCATENATE('[5]Paarungen-Doppel'!B11,"     ",'[5]Paarungen-Doppel'!C11," ",'[5]Paarungen-Doppel'!D11,"     ",'[5]Paarungen-Doppel'!E11,)</f>
        <v>Halle 2     Tisch  28     16:30h</v>
      </c>
      <c r="I13" s="97"/>
      <c r="J13" s="649" t="str">
        <f>IF(I11=I15," ",(IF(I11&lt;I15,H15,H11)))</f>
        <v>  31   Thöne  OWL  /  30   Stich  OWL</v>
      </c>
      <c r="K13" s="104">
        <f>'[5]Paarungen-Doppel'!P15</f>
      </c>
      <c r="L13" s="84"/>
      <c r="M13" s="674"/>
      <c r="N13" s="672"/>
      <c r="O13" s="88"/>
      <c r="P13" s="85" t="s">
        <v>27</v>
      </c>
      <c r="Q13" s="25" t="str">
        <f>IF(I11&lt;I15,H11,H15)</f>
        <v>    ---    /    ---  </v>
      </c>
      <c r="R13" s="25">
        <f t="shared" si="1"/>
      </c>
      <c r="S13" s="25" t="str">
        <f t="shared" si="2"/>
        <v>  ---    /    ---  </v>
      </c>
      <c r="T13" s="25" t="str">
        <f t="shared" si="3"/>
        <v>  ---</v>
      </c>
      <c r="U13" s="25" t="str">
        <f t="shared" si="4"/>
        <v>   /    ---  </v>
      </c>
      <c r="V13" s="89" t="str">
        <f t="shared" si="5"/>
        <v>  </v>
      </c>
      <c r="W13" s="25" t="str">
        <f t="shared" si="6"/>
        <v>    ---  </v>
      </c>
      <c r="X13" s="89" t="str">
        <f t="shared" si="7"/>
        <v>  </v>
      </c>
      <c r="Y13" s="26" t="str">
        <f t="shared" si="8"/>
        <v>---  </v>
      </c>
      <c r="Z13" s="67" t="str">
        <f t="shared" si="9"/>
        <v>---</v>
      </c>
      <c r="AA13" s="26" t="str">
        <f t="shared" si="10"/>
        <v> </v>
      </c>
      <c r="AB13" s="67" t="e">
        <f t="shared" si="11"/>
        <v>#VALUE!</v>
      </c>
      <c r="AC13" s="67" t="e">
        <f t="shared" si="12"/>
        <v>#VALUE!</v>
      </c>
      <c r="AD13" s="68" t="e">
        <f t="shared" si="0"/>
        <v>#VALUE!</v>
      </c>
    </row>
    <row r="14" spans="1:30" s="25" customFormat="1" ht="12" customHeight="1">
      <c r="A14" s="85">
        <v>3</v>
      </c>
      <c r="B14" s="99">
        <v>11</v>
      </c>
      <c r="C14" s="648"/>
      <c r="D14" s="497">
        <v>16</v>
      </c>
      <c r="E14" s="498">
        <v>16</v>
      </c>
      <c r="F14" s="650" t="str">
        <f>IF(OR(D14="",ISNA(VLOOKUP(D14,Teilnehmer,1,FALSE))),"Startnummer nicht vergeben",CONCATENATE("  ",VLOOKUP(D14,Teilnehmer,2,FALSE),"  ",VLOOKUP(D14,Teilnehmer,3,FALSE),"  ",VLOOKUP(D14,Teilnehmer,5,FALSE),"  /  ",VLOOKUP(E14,Teilnehmer,2,FALSE),"  ",VLOOKUP(E14,Teilnehmer,3,FALSE),"  ",VLOOKUP(E14,Teilnehmer,5,FALSE)))</f>
        <v>    ---    /    ---  </v>
      </c>
      <c r="G14" s="93">
        <f>'[5]Paarungen-Doppel'!P4</f>
        <v>0</v>
      </c>
      <c r="H14" s="659"/>
      <c r="I14" s="97"/>
      <c r="J14" s="101" t="str">
        <f>CONCATENATE("    ",'[5]Paarungen-Doppel'!K11,"     ",'[5]Paarungen-Doppel'!L11,"     ",'[5]Paarungen-Doppel'!M11,"     ",'[5]Paarungen-Doppel'!N11,"     ",'[5]Paarungen-Doppel'!O11,)</f>
        <v>    1                    </v>
      </c>
      <c r="K14" s="106"/>
      <c r="L14" s="84"/>
      <c r="M14" s="673" t="s">
        <v>24</v>
      </c>
      <c r="N14" s="675" t="str">
        <f>IF(K29&lt;K37,J29,J37)</f>
        <v>  3   Küppers  DÜ  /  1   Franssen  DÜ</v>
      </c>
      <c r="O14" s="88"/>
      <c r="P14" s="88" t="s">
        <v>27</v>
      </c>
      <c r="Q14" s="25" t="str">
        <f>IF(I19&lt;I23,H19,H23)</f>
        <v>  32   Welz  Ar  /  2   Gansauer  MR</v>
      </c>
      <c r="R14" s="25" t="str">
        <f t="shared" si="1"/>
        <v>32</v>
      </c>
      <c r="S14" s="25" t="str">
        <f t="shared" si="2"/>
        <v>   Welz  Ar  /  2   Gansauer  MR</v>
      </c>
      <c r="T14" s="25" t="str">
        <f t="shared" si="3"/>
        <v>  </v>
      </c>
      <c r="U14" s="25" t="str">
        <f t="shared" si="4"/>
        <v>Welz  Ar  /  2   Gansauer  MR</v>
      </c>
      <c r="V14" s="89" t="str">
        <f t="shared" si="5"/>
        <v>Welz</v>
      </c>
      <c r="W14" s="25" t="str">
        <f t="shared" si="6"/>
        <v>Ar  /  2   Gansauer  MR</v>
      </c>
      <c r="X14" s="89" t="str">
        <f t="shared" si="7"/>
        <v>Ar</v>
      </c>
      <c r="Y14" s="26" t="str">
        <f t="shared" si="8"/>
        <v>/  2   Gansauer  MR</v>
      </c>
      <c r="Z14" s="67" t="str">
        <f t="shared" si="9"/>
        <v>/ </v>
      </c>
      <c r="AA14" s="26" t="str">
        <f t="shared" si="10"/>
        <v>2   Gansauer  MR</v>
      </c>
      <c r="AB14" s="67" t="str">
        <f t="shared" si="11"/>
        <v>2 </v>
      </c>
      <c r="AC14" s="67" t="str">
        <f t="shared" si="12"/>
        <v>Gansauer  MR</v>
      </c>
      <c r="AD14" s="68" t="str">
        <f t="shared" si="0"/>
        <v>Welz Ar / Gansauer  MR</v>
      </c>
    </row>
    <row r="15" spans="1:30" s="25" customFormat="1" ht="12" customHeight="1">
      <c r="A15" s="85"/>
      <c r="B15" s="85"/>
      <c r="C15" s="82">
        <v>2</v>
      </c>
      <c r="D15" s="94"/>
      <c r="E15" s="95"/>
      <c r="F15" s="492">
        <f>IF(AND(LEN(F14)&gt;30,LEN(F16)&gt;30),CONCATENATE('[5]Paarungen-Doppel'!B4,"     ",'[5]Paarungen-Doppel'!C4," ",'[5]Paarungen-Doppel'!D4,"     ",'[5]Paarungen-Doppel'!E4,),"")</f>
      </c>
      <c r="G15" s="137"/>
      <c r="H15" s="651" t="str">
        <f>IF(G14=G16," ",(IF(G14&lt;G16,F16,F14)))</f>
        <v>    ---    /    ---  </v>
      </c>
      <c r="I15" s="100">
        <f>'[5]Paarungen-Doppel'!Q11</f>
        <v>0</v>
      </c>
      <c r="J15" s="84"/>
      <c r="K15" s="106"/>
      <c r="L15" s="84"/>
      <c r="M15" s="674"/>
      <c r="N15" s="676"/>
      <c r="O15" s="88"/>
      <c r="P15" s="88" t="s">
        <v>27</v>
      </c>
      <c r="Q15" s="25" t="str">
        <f>IF(I27&lt;I31,H27,H31)</f>
        <v>  33   Wilkowski  DÜ  /  5   Stroop  OWL</v>
      </c>
      <c r="R15" s="25" t="str">
        <f t="shared" si="1"/>
        <v>33</v>
      </c>
      <c r="S15" s="25" t="str">
        <f t="shared" si="2"/>
        <v>   Wilkowski  DÜ  /  5   Stroop  OWL</v>
      </c>
      <c r="T15" s="25" t="str">
        <f t="shared" si="3"/>
        <v>  </v>
      </c>
      <c r="U15" s="25" t="str">
        <f t="shared" si="4"/>
        <v>Wilkowski  DÜ  /  5   Stroop  OWL</v>
      </c>
      <c r="V15" s="89" t="str">
        <f t="shared" si="5"/>
        <v>Wilkowski</v>
      </c>
      <c r="W15" s="25" t="str">
        <f t="shared" si="6"/>
        <v>DÜ  /  5   Stroop  OWL</v>
      </c>
      <c r="X15" s="89" t="str">
        <f t="shared" si="7"/>
        <v>DÜ</v>
      </c>
      <c r="Y15" s="26" t="str">
        <f t="shared" si="8"/>
        <v>/  5   Stroop  OWL</v>
      </c>
      <c r="Z15" s="67" t="str">
        <f t="shared" si="9"/>
        <v>/ </v>
      </c>
      <c r="AA15" s="26" t="str">
        <f t="shared" si="10"/>
        <v>5   Stroop  OWL</v>
      </c>
      <c r="AB15" s="67" t="str">
        <f t="shared" si="11"/>
        <v>5 </v>
      </c>
      <c r="AC15" s="67" t="str">
        <f t="shared" si="12"/>
        <v>Stroop  OWL</v>
      </c>
      <c r="AD15" s="68" t="str">
        <f t="shared" si="0"/>
        <v>Wilkowski DÜ / Stroop  OWL</v>
      </c>
    </row>
    <row r="16" spans="1:30" s="25" customFormat="1" ht="12" customHeight="1">
      <c r="A16" s="85">
        <v>4</v>
      </c>
      <c r="B16" s="82">
        <v>8</v>
      </c>
      <c r="C16" s="82"/>
      <c r="D16" s="497">
        <v>16</v>
      </c>
      <c r="E16" s="498">
        <v>16</v>
      </c>
      <c r="F16" s="98" t="str">
        <f>IF(OR(D16="",ISNA(VLOOKUP(D16,Teilnehmer,1,FALSE))),"Startnummer nicht vergeben",CONCATENATE("  ",VLOOKUP(D16,Teilnehmer,2,FALSE),"  ",VLOOKUP(D16,Teilnehmer,3,FALSE),"  ",VLOOKUP(D16,Teilnehmer,5,FALSE),"  /  ",VLOOKUP(E16,Teilnehmer,2,FALSE),"  ",VLOOKUP(E16,Teilnehmer,3,FALSE),"  ",VLOOKUP(E16,Teilnehmer,5,FALSE)))</f>
        <v>    ---    /    ---  </v>
      </c>
      <c r="G16" s="100">
        <f>'[5]Paarungen-Doppel'!Q4</f>
        <v>1</v>
      </c>
      <c r="H16" s="101" t="str">
        <f>CONCATENATE("    ",'[5]Paarungen-Doppel'!K4,"     ",'[5]Paarungen-Doppel'!L4,"     ",'[5]Paarungen-Doppel'!M4,"     ",'[5]Paarungen-Doppel'!N4,"     ",'[5]Paarungen-Doppel'!O4,)</f>
        <v>    -1                    </v>
      </c>
      <c r="I16" s="88"/>
      <c r="J16" s="84"/>
      <c r="K16" s="106"/>
      <c r="L16" s="84"/>
      <c r="M16" s="84"/>
      <c r="N16" s="84"/>
      <c r="O16" s="88"/>
      <c r="P16" s="88" t="s">
        <v>27</v>
      </c>
      <c r="Q16" s="25" t="str">
        <f>IF(I35&lt;I39,H35,H39)</f>
        <v>    ---    /    ---  </v>
      </c>
      <c r="R16" s="25">
        <f t="shared" si="1"/>
      </c>
      <c r="S16" s="25" t="str">
        <f t="shared" si="2"/>
        <v>  ---    /    ---  </v>
      </c>
      <c r="T16" s="25" t="str">
        <f t="shared" si="3"/>
        <v>  ---</v>
      </c>
      <c r="U16" s="25" t="str">
        <f t="shared" si="4"/>
        <v>   /    ---  </v>
      </c>
      <c r="V16" s="89" t="str">
        <f t="shared" si="5"/>
        <v>  </v>
      </c>
      <c r="W16" s="25" t="str">
        <f t="shared" si="6"/>
        <v>    ---  </v>
      </c>
      <c r="X16" s="89" t="str">
        <f t="shared" si="7"/>
        <v>  </v>
      </c>
      <c r="Y16" s="26" t="str">
        <f t="shared" si="8"/>
        <v>---  </v>
      </c>
      <c r="Z16" s="67" t="str">
        <f t="shared" si="9"/>
        <v>---</v>
      </c>
      <c r="AA16" s="26" t="str">
        <f t="shared" si="10"/>
        <v> </v>
      </c>
      <c r="AB16" s="67" t="e">
        <f t="shared" si="11"/>
        <v>#VALUE!</v>
      </c>
      <c r="AC16" s="67" t="e">
        <f t="shared" si="12"/>
        <v>#VALUE!</v>
      </c>
      <c r="AD16" s="68" t="e">
        <f t="shared" si="0"/>
        <v>#VALUE!</v>
      </c>
    </row>
    <row r="17" spans="1:30" s="25" customFormat="1" ht="12" customHeight="1">
      <c r="A17" s="85"/>
      <c r="B17" s="85"/>
      <c r="C17" s="82"/>
      <c r="D17" s="94"/>
      <c r="E17" s="95"/>
      <c r="F17" s="114"/>
      <c r="G17" s="99"/>
      <c r="I17" s="88"/>
      <c r="J17" s="660" t="str">
        <f>CONCATENATE('[5]Paarungen-Doppel'!B15,"     ",'[5]Paarungen-Doppel'!C15," ",'[5]Paarungen-Doppel'!D15,"     ",'[5]Paarungen-Doppel'!E15,)</f>
        <v>Halle 2     Tisch  29     17:20h</v>
      </c>
      <c r="K17" s="106"/>
      <c r="L17" s="103" t="str">
        <f>IF(K13=K21," ",(IF(K13&lt;K21,J21,J13)))</f>
        <v> </v>
      </c>
      <c r="M17" s="104">
        <f>'[5]Paarungen-Doppel'!P17</f>
      </c>
      <c r="N17" s="84"/>
      <c r="O17" s="88"/>
      <c r="P17" s="88" t="s">
        <v>48</v>
      </c>
      <c r="Q17" s="25" t="str">
        <f>IF(G10&lt;G12,F10,F12)</f>
        <v>    ---    /    ---  </v>
      </c>
      <c r="R17" s="25">
        <f t="shared" si="1"/>
      </c>
      <c r="S17" s="25" t="str">
        <f t="shared" si="2"/>
        <v>  ---    /    ---  </v>
      </c>
      <c r="T17" s="25" t="str">
        <f t="shared" si="3"/>
        <v>  ---</v>
      </c>
      <c r="U17" s="25" t="str">
        <f t="shared" si="4"/>
        <v>   /    ---  </v>
      </c>
      <c r="V17" s="89" t="str">
        <f t="shared" si="5"/>
        <v>  </v>
      </c>
      <c r="W17" s="25" t="str">
        <f t="shared" si="6"/>
        <v>    ---  </v>
      </c>
      <c r="X17" s="89" t="str">
        <f t="shared" si="7"/>
        <v>  </v>
      </c>
      <c r="Y17" s="26" t="str">
        <f t="shared" si="8"/>
        <v>---  </v>
      </c>
      <c r="Z17" s="67" t="str">
        <f t="shared" si="9"/>
        <v>---</v>
      </c>
      <c r="AA17" s="26" t="str">
        <f t="shared" si="10"/>
        <v> </v>
      </c>
      <c r="AB17" s="67" t="e">
        <f t="shared" si="11"/>
        <v>#VALUE!</v>
      </c>
      <c r="AC17" s="67" t="e">
        <f t="shared" si="12"/>
        <v>#VALUE!</v>
      </c>
      <c r="AD17" s="68" t="e">
        <f t="shared" si="0"/>
        <v>#VALUE!</v>
      </c>
    </row>
    <row r="18" spans="1:30" s="25" customFormat="1" ht="12" customHeight="1">
      <c r="A18" s="85">
        <v>5</v>
      </c>
      <c r="B18" s="82">
        <v>5</v>
      </c>
      <c r="C18" s="82"/>
      <c r="D18" s="497">
        <v>45</v>
      </c>
      <c r="E18" s="498">
        <v>37</v>
      </c>
      <c r="F18" s="92" t="str">
        <f>IF(OR(D18="",ISNA(VLOOKUP(D18,Teilnehmer,1,FALSE))),"Startnummer nicht vergeben",CONCATENATE("  ",VLOOKUP(D18,Teilnehmer,2,FALSE),"  ",VLOOKUP(D18,Teilnehmer,3,FALSE),"  ",VLOOKUP(D18,Teilnehmer,5,FALSE),"  /  ",VLOOKUP(E18,Teilnehmer,2,FALSE),"  ",VLOOKUP(E18,Teilnehmer,3,FALSE),"  ",VLOOKUP(E18,Teilnehmer,5,FALSE)))</f>
        <v>  27   Lehn  MR  /  4   Löschner  MR</v>
      </c>
      <c r="G18" s="93">
        <f>'[5]Paarungen-Doppel'!P5</f>
        <v>1</v>
      </c>
      <c r="I18" s="88"/>
      <c r="J18" s="660"/>
      <c r="K18" s="106"/>
      <c r="L18" s="84" t="str">
        <f>CONCATENATE("    ",'[5]Paarungen-Doppel'!K15,"     ",'[5]Paarungen-Doppel'!L15,"     ",'[5]Paarungen-Doppel'!M15,"     ",'[5]Paarungen-Doppel'!N15,"     ",'[5]Paarungen-Doppel'!O15,)</f>
        <v>                        </v>
      </c>
      <c r="M18" s="106"/>
      <c r="N18" s="84"/>
      <c r="O18" s="88"/>
      <c r="P18" s="88" t="s">
        <v>48</v>
      </c>
      <c r="Q18" s="25" t="str">
        <f>IF(G14&lt;G16,F14,F16)</f>
        <v>    ---    /    ---  </v>
      </c>
      <c r="R18" s="25">
        <f t="shared" si="1"/>
      </c>
      <c r="S18" s="25" t="str">
        <f t="shared" si="2"/>
        <v>  ---    /    ---  </v>
      </c>
      <c r="T18" s="25" t="str">
        <f t="shared" si="3"/>
        <v>  ---</v>
      </c>
      <c r="U18" s="25" t="str">
        <f t="shared" si="4"/>
        <v>   /    ---  </v>
      </c>
      <c r="V18" s="89" t="str">
        <f t="shared" si="5"/>
        <v>  </v>
      </c>
      <c r="W18" s="25" t="str">
        <f t="shared" si="6"/>
        <v>    ---  </v>
      </c>
      <c r="X18" s="89" t="str">
        <f t="shared" si="7"/>
        <v>  </v>
      </c>
      <c r="Y18" s="26" t="str">
        <f t="shared" si="8"/>
        <v>---  </v>
      </c>
      <c r="Z18" s="67" t="str">
        <f t="shared" si="9"/>
        <v>---</v>
      </c>
      <c r="AA18" s="26" t="str">
        <f t="shared" si="10"/>
        <v> </v>
      </c>
      <c r="AB18" s="67" t="e">
        <f t="shared" si="11"/>
        <v>#VALUE!</v>
      </c>
      <c r="AC18" s="67" t="e">
        <f t="shared" si="12"/>
        <v>#VALUE!</v>
      </c>
      <c r="AD18" s="68" t="e">
        <f t="shared" si="0"/>
        <v>#VALUE!</v>
      </c>
    </row>
    <row r="19" spans="1:30" s="25" customFormat="1" ht="12" customHeight="1">
      <c r="A19" s="85"/>
      <c r="B19" s="85"/>
      <c r="C19" s="82">
        <v>3</v>
      </c>
      <c r="D19" s="94"/>
      <c r="E19" s="95"/>
      <c r="F19" s="492">
        <f>IF(AND(LEN(F18)&gt;30,LEN(F20)&gt;30),CONCATENATE('[5]Paarungen-Doppel'!B5,"     ",'[5]Paarungen-Doppel'!C5," ",'[5]Paarungen-Doppel'!D5,"     ",'[5]Paarungen-Doppel'!E5,),"")</f>
      </c>
      <c r="G19" s="97"/>
      <c r="H19" s="647" t="str">
        <f>IF(G18=G20," ",(IF(G18&lt;G20,F20,F18)))</f>
        <v>  27   Lehn  MR  /  4   Löschner  MR</v>
      </c>
      <c r="I19" s="104">
        <f>'[5]Paarungen-Doppel'!P12</f>
      </c>
      <c r="J19" s="84"/>
      <c r="K19" s="106"/>
      <c r="L19" s="84"/>
      <c r="M19" s="106"/>
      <c r="N19" s="84"/>
      <c r="O19" s="88"/>
      <c r="P19" s="88" t="s">
        <v>48</v>
      </c>
      <c r="Q19" s="25" t="str">
        <f>IF(G18&lt;G20,F18,F20)</f>
        <v>    ---    /    ---  </v>
      </c>
      <c r="R19" s="25">
        <f t="shared" si="1"/>
      </c>
      <c r="S19" s="25" t="str">
        <f t="shared" si="2"/>
        <v>  ---    /    ---  </v>
      </c>
      <c r="T19" s="25" t="str">
        <f t="shared" si="3"/>
        <v>  ---</v>
      </c>
      <c r="U19" s="25" t="str">
        <f t="shared" si="4"/>
        <v>   /    ---  </v>
      </c>
      <c r="V19" s="89" t="str">
        <f t="shared" si="5"/>
        <v>  </v>
      </c>
      <c r="W19" s="25" t="str">
        <f t="shared" si="6"/>
        <v>    ---  </v>
      </c>
      <c r="X19" s="89" t="str">
        <f t="shared" si="7"/>
        <v>  </v>
      </c>
      <c r="Y19" s="26" t="str">
        <f t="shared" si="8"/>
        <v>---  </v>
      </c>
      <c r="Z19" s="67" t="str">
        <f t="shared" si="9"/>
        <v>---</v>
      </c>
      <c r="AA19" s="26" t="str">
        <f t="shared" si="10"/>
        <v> </v>
      </c>
      <c r="AB19" s="67" t="e">
        <f t="shared" si="11"/>
        <v>#VALUE!</v>
      </c>
      <c r="AC19" s="67" t="e">
        <f t="shared" si="12"/>
        <v>#VALUE!</v>
      </c>
      <c r="AD19" s="68" t="e">
        <f t="shared" si="0"/>
        <v>#VALUE!</v>
      </c>
    </row>
    <row r="20" spans="1:30" s="25" customFormat="1" ht="12" customHeight="1">
      <c r="A20" s="85">
        <v>6</v>
      </c>
      <c r="B20" s="99">
        <v>10</v>
      </c>
      <c r="C20" s="648"/>
      <c r="D20" s="497">
        <v>16</v>
      </c>
      <c r="E20" s="498">
        <v>16</v>
      </c>
      <c r="F20" s="616" t="str">
        <f>IF(OR(D20="",ISNA(VLOOKUP(D20,Teilnehmer,1,FALSE))),"Startnummer nicht vergeben",CONCATENATE("  ",VLOOKUP(D20,Teilnehmer,2,FALSE),"  ",VLOOKUP(D20,Teilnehmer,3,FALSE),"  ",VLOOKUP(D20,Teilnehmer,5,FALSE),"  /  ",VLOOKUP(E20,Teilnehmer,2,FALSE),"  ",VLOOKUP(E20,Teilnehmer,3,FALSE),"  ",VLOOKUP(E20,Teilnehmer,5,FALSE)))</f>
        <v>    ---    /    ---  </v>
      </c>
      <c r="G20" s="100">
        <f>'[5]Paarungen-Doppel'!Q5</f>
        <v>0</v>
      </c>
      <c r="H20" s="101" t="str">
        <f>CONCATENATE("    ",'[5]Paarungen-Doppel'!K5,"     ",'[5]Paarungen-Doppel'!L5,"     ",'[5]Paarungen-Doppel'!M5,"     ",'[5]Paarungen-Doppel'!N5,"     ",'[5]Paarungen-Doppel'!O5,)</f>
        <v>    1                    </v>
      </c>
      <c r="I20" s="106"/>
      <c r="J20" s="84"/>
      <c r="K20" s="106"/>
      <c r="L20" s="84"/>
      <c r="M20" s="106"/>
      <c r="N20" s="84"/>
      <c r="O20" s="88"/>
      <c r="P20" s="88" t="s">
        <v>48</v>
      </c>
      <c r="Q20" s="25" t="str">
        <f>IF(G22&lt;G24,F22,F24)</f>
        <v>    ---    /    ---  </v>
      </c>
      <c r="R20" s="25">
        <f t="shared" si="1"/>
      </c>
      <c r="S20" s="25" t="str">
        <f t="shared" si="2"/>
        <v>  ---    /    ---  </v>
      </c>
      <c r="T20" s="25" t="str">
        <f t="shared" si="3"/>
        <v>  ---</v>
      </c>
      <c r="U20" s="25" t="str">
        <f t="shared" si="4"/>
        <v>   /    ---  </v>
      </c>
      <c r="V20" s="89" t="str">
        <f t="shared" si="5"/>
        <v>  </v>
      </c>
      <c r="W20" s="25" t="str">
        <f t="shared" si="6"/>
        <v>    ---  </v>
      </c>
      <c r="X20" s="89" t="str">
        <f t="shared" si="7"/>
        <v>  </v>
      </c>
      <c r="Y20" s="26" t="str">
        <f t="shared" si="8"/>
        <v>---  </v>
      </c>
      <c r="Z20" s="67" t="str">
        <f t="shared" si="9"/>
        <v>---</v>
      </c>
      <c r="AA20" s="26" t="str">
        <f t="shared" si="10"/>
        <v> </v>
      </c>
      <c r="AB20" s="67" t="e">
        <f t="shared" si="11"/>
        <v>#VALUE!</v>
      </c>
      <c r="AC20" s="67" t="e">
        <f t="shared" si="12"/>
        <v>#VALUE!</v>
      </c>
      <c r="AD20" s="68" t="e">
        <f t="shared" si="0"/>
        <v>#VALUE!</v>
      </c>
    </row>
    <row r="21" spans="1:30" s="25" customFormat="1" ht="12" customHeight="1">
      <c r="A21" s="85"/>
      <c r="B21" s="85"/>
      <c r="C21" s="82"/>
      <c r="D21" s="94"/>
      <c r="E21" s="95"/>
      <c r="F21" s="114"/>
      <c r="G21" s="99"/>
      <c r="H21" s="660" t="str">
        <f>CONCATENATE('[5]Paarungen-Doppel'!B12,"     ",'[5]Paarungen-Doppel'!C12," ",'[5]Paarungen-Doppel'!D12,"     ",'[5]Paarungen-Doppel'!E12,)</f>
        <v>Halle 2     Tisch  29     16:30h</v>
      </c>
      <c r="I21" s="106"/>
      <c r="J21" s="103" t="str">
        <f>IF(I19=I23," ",(IF(I19&lt;I23,H23,H19)))</f>
        <v> </v>
      </c>
      <c r="K21" s="109">
        <f>'[5]Paarungen-Doppel'!Q15</f>
      </c>
      <c r="L21" s="84"/>
      <c r="M21" s="106"/>
      <c r="N21" s="84"/>
      <c r="O21" s="88"/>
      <c r="P21" s="88" t="s">
        <v>48</v>
      </c>
      <c r="Q21" s="25" t="str">
        <f>IF(G26&lt;G28,F26,F28)</f>
        <v>    ---    /    ---  </v>
      </c>
      <c r="R21" s="25">
        <f t="shared" si="1"/>
      </c>
      <c r="S21" s="25" t="str">
        <f t="shared" si="2"/>
        <v>  ---    /    ---  </v>
      </c>
      <c r="T21" s="25" t="str">
        <f t="shared" si="3"/>
        <v>  ---</v>
      </c>
      <c r="U21" s="25" t="str">
        <f t="shared" si="4"/>
        <v>   /    ---  </v>
      </c>
      <c r="V21" s="89" t="str">
        <f t="shared" si="5"/>
        <v>  </v>
      </c>
      <c r="W21" s="25" t="str">
        <f t="shared" si="6"/>
        <v>    ---  </v>
      </c>
      <c r="X21" s="89" t="str">
        <f t="shared" si="7"/>
        <v>  </v>
      </c>
      <c r="Y21" s="26" t="str">
        <f t="shared" si="8"/>
        <v>---  </v>
      </c>
      <c r="Z21" s="67" t="str">
        <f t="shared" si="9"/>
        <v>---</v>
      </c>
      <c r="AA21" s="26" t="str">
        <f t="shared" si="10"/>
        <v> </v>
      </c>
      <c r="AB21" s="67" t="e">
        <f t="shared" si="11"/>
        <v>#VALUE!</v>
      </c>
      <c r="AC21" s="67" t="e">
        <f t="shared" si="12"/>
        <v>#VALUE!</v>
      </c>
      <c r="AD21" s="68" t="e">
        <f t="shared" si="0"/>
        <v>#VALUE!</v>
      </c>
    </row>
    <row r="22" spans="1:30" s="25" customFormat="1" ht="12" customHeight="1">
      <c r="A22" s="85">
        <v>7</v>
      </c>
      <c r="B22" s="99">
        <v>14</v>
      </c>
      <c r="C22" s="648"/>
      <c r="D22" s="497">
        <v>16</v>
      </c>
      <c r="E22" s="498">
        <v>16</v>
      </c>
      <c r="F22" s="650" t="str">
        <f>IF(OR(D22="",ISNA(VLOOKUP(D22,Teilnehmer,1,FALSE))),"Startnummer nicht vergeben",CONCATENATE("  ",VLOOKUP(D22,Teilnehmer,2,FALSE),"  ",VLOOKUP(D22,Teilnehmer,3,FALSE),"  ",VLOOKUP(D22,Teilnehmer,5,FALSE),"  /  ",VLOOKUP(E22,Teilnehmer,2,FALSE),"  ",VLOOKUP(E22,Teilnehmer,3,FALSE),"  ",VLOOKUP(E22,Teilnehmer,5,FALSE)))</f>
        <v>    ---    /    ---  </v>
      </c>
      <c r="G22" s="93">
        <f>'[5]Paarungen-Doppel'!P6</f>
        <v>0</v>
      </c>
      <c r="H22" s="660"/>
      <c r="I22" s="106"/>
      <c r="J22" s="84" t="str">
        <f>CONCATENATE("    ",'[5]Paarungen-Doppel'!K12,"     ",'[5]Paarungen-Doppel'!L12,"     ",'[5]Paarungen-Doppel'!M12,"     ",'[5]Paarungen-Doppel'!N12,"     ",'[5]Paarungen-Doppel'!O12,)</f>
        <v>                        </v>
      </c>
      <c r="K22" s="88"/>
      <c r="L22" s="84"/>
      <c r="M22" s="106"/>
      <c r="N22" s="84" t="s">
        <v>2</v>
      </c>
      <c r="O22" s="88"/>
      <c r="P22" s="88" t="s">
        <v>48</v>
      </c>
      <c r="Q22" s="25" t="str">
        <f>IF(G30&lt;G32,F30,F32)</f>
        <v>    ---    /    ---  </v>
      </c>
      <c r="R22" s="25">
        <f t="shared" si="1"/>
      </c>
      <c r="S22" s="25" t="str">
        <f t="shared" si="2"/>
        <v>  ---    /    ---  </v>
      </c>
      <c r="T22" s="25" t="str">
        <f t="shared" si="3"/>
        <v>  ---</v>
      </c>
      <c r="U22" s="25" t="str">
        <f t="shared" si="4"/>
        <v>   /    ---  </v>
      </c>
      <c r="V22" s="89" t="str">
        <f t="shared" si="5"/>
        <v>  </v>
      </c>
      <c r="W22" s="25" t="str">
        <f t="shared" si="6"/>
        <v>    ---  </v>
      </c>
      <c r="X22" s="89" t="str">
        <f t="shared" si="7"/>
        <v>  </v>
      </c>
      <c r="Y22" s="26" t="str">
        <f t="shared" si="8"/>
        <v>---  </v>
      </c>
      <c r="Z22" s="67" t="str">
        <f t="shared" si="9"/>
        <v>---</v>
      </c>
      <c r="AA22" s="26" t="str">
        <f t="shared" si="10"/>
        <v> </v>
      </c>
      <c r="AB22" s="67" t="e">
        <f t="shared" si="11"/>
        <v>#VALUE!</v>
      </c>
      <c r="AC22" s="67" t="e">
        <f t="shared" si="12"/>
        <v>#VALUE!</v>
      </c>
      <c r="AD22" s="68" t="e">
        <f t="shared" si="0"/>
        <v>#VALUE!</v>
      </c>
    </row>
    <row r="23" spans="1:30" s="25" customFormat="1" ht="12" customHeight="1">
      <c r="A23" s="85"/>
      <c r="B23" s="85"/>
      <c r="C23" s="82">
        <v>4</v>
      </c>
      <c r="D23" s="94"/>
      <c r="E23" s="95"/>
      <c r="F23" s="102">
        <f>IF(AND(LEN(F22)&gt;30,LEN(F24)&gt;30),CONCATENATE('[5]Paarungen-Doppel'!B6,"     ",'[5]Paarungen-Doppel'!C6," ",'[5]Paarungen-Doppel'!D6,"     ",'[5]Paarungen-Doppel'!E6,),"")</f>
      </c>
      <c r="G23" s="97"/>
      <c r="H23" s="647" t="str">
        <f>IF(G22=G24," ",(IF(G22&lt;G24,F24,F22)))</f>
        <v>  32   Welz  Ar  /  2   Gansauer  MR</v>
      </c>
      <c r="I23" s="109">
        <f>'[5]Paarungen-Doppel'!Q12</f>
      </c>
      <c r="J23" s="84"/>
      <c r="K23" s="88"/>
      <c r="L23" s="84"/>
      <c r="M23" s="106"/>
      <c r="N23" s="84"/>
      <c r="O23" s="88"/>
      <c r="P23" s="88" t="s">
        <v>48</v>
      </c>
      <c r="Q23" s="25" t="str">
        <f>IF(G34&lt;G36,F34,F36)</f>
        <v>    ---    /    ---  </v>
      </c>
      <c r="R23" s="25">
        <f t="shared" si="1"/>
      </c>
      <c r="S23" s="25" t="str">
        <f t="shared" si="2"/>
        <v>  ---    /    ---  </v>
      </c>
      <c r="T23" s="25" t="str">
        <f t="shared" si="3"/>
        <v>  ---</v>
      </c>
      <c r="U23" s="25" t="str">
        <f t="shared" si="4"/>
        <v>   /    ---  </v>
      </c>
      <c r="V23" s="89" t="str">
        <f t="shared" si="5"/>
        <v>  </v>
      </c>
      <c r="W23" s="25" t="str">
        <f t="shared" si="6"/>
        <v>    ---  </v>
      </c>
      <c r="X23" s="89" t="str">
        <f t="shared" si="7"/>
        <v>  </v>
      </c>
      <c r="Y23" s="26" t="str">
        <f t="shared" si="8"/>
        <v>---  </v>
      </c>
      <c r="Z23" s="67" t="str">
        <f t="shared" si="9"/>
        <v>---</v>
      </c>
      <c r="AA23" s="26" t="str">
        <f t="shared" si="10"/>
        <v> </v>
      </c>
      <c r="AB23" s="67" t="e">
        <f t="shared" si="11"/>
        <v>#VALUE!</v>
      </c>
      <c r="AC23" s="67" t="e">
        <f t="shared" si="12"/>
        <v>#VALUE!</v>
      </c>
      <c r="AD23" s="68" t="e">
        <f t="shared" si="0"/>
        <v>#VALUE!</v>
      </c>
    </row>
    <row r="24" spans="1:30" s="25" customFormat="1" ht="12" customHeight="1">
      <c r="A24" s="82">
        <v>8</v>
      </c>
      <c r="B24" s="82">
        <v>4</v>
      </c>
      <c r="C24" s="82"/>
      <c r="D24" s="497">
        <v>44</v>
      </c>
      <c r="E24" s="498">
        <v>35</v>
      </c>
      <c r="F24" s="98" t="str">
        <f>IF(OR(D24="",ISNA(VLOOKUP(D24,Teilnehmer,1,FALSE))),"Startnummer nicht vergeben",CONCATENATE("  ",VLOOKUP(D24,Teilnehmer,2,FALSE),"  ",VLOOKUP(D24,Teilnehmer,3,FALSE),"  ",VLOOKUP(D24,Teilnehmer,5,FALSE),"  /  ",VLOOKUP(E24,Teilnehmer,2,FALSE),"  ",VLOOKUP(E24,Teilnehmer,3,FALSE),"  ",VLOOKUP(E24,Teilnehmer,5,FALSE)))</f>
        <v>  32   Welz  Ar  /  2   Gansauer  MR</v>
      </c>
      <c r="G24" s="100">
        <f>'[5]Paarungen-Doppel'!Q6</f>
        <v>1</v>
      </c>
      <c r="H24" s="101" t="str">
        <f>CONCATENATE("   ",'[5]Paarungen-Doppel'!K6,"     ",'[5]Paarungen-Doppel'!L6,"     ",'[5]Paarungen-Doppel'!M6,"     ",'[5]Paarungen-Doppel'!N6,"     ",'[5]Paarungen-Doppel'!O6,)</f>
        <v>   -1                    </v>
      </c>
      <c r="I24" s="88"/>
      <c r="J24" s="84"/>
      <c r="K24" s="88"/>
      <c r="L24" s="84"/>
      <c r="M24" s="106"/>
      <c r="N24" s="84"/>
      <c r="O24" s="88"/>
      <c r="P24" s="88" t="s">
        <v>48</v>
      </c>
      <c r="Q24" s="25" t="str">
        <f>IF(G38&lt;G40,F38,F40)</f>
        <v>    ---    /    ---  </v>
      </c>
      <c r="R24" s="25">
        <f t="shared" si="1"/>
      </c>
      <c r="S24" s="25" t="str">
        <f t="shared" si="2"/>
        <v>  ---    /    ---  </v>
      </c>
      <c r="T24" s="25" t="str">
        <f t="shared" si="3"/>
        <v>  ---</v>
      </c>
      <c r="U24" s="25" t="str">
        <f t="shared" si="4"/>
        <v>   /    ---  </v>
      </c>
      <c r="V24" s="89" t="str">
        <f t="shared" si="5"/>
        <v>  </v>
      </c>
      <c r="W24" s="25" t="str">
        <f t="shared" si="6"/>
        <v>    ---  </v>
      </c>
      <c r="X24" s="89" t="str">
        <f t="shared" si="7"/>
        <v>  </v>
      </c>
      <c r="Y24" s="26" t="str">
        <f t="shared" si="8"/>
        <v>---  </v>
      </c>
      <c r="Z24" s="67" t="str">
        <f t="shared" si="9"/>
        <v>---</v>
      </c>
      <c r="AA24" s="26" t="str">
        <f t="shared" si="10"/>
        <v> </v>
      </c>
      <c r="AB24" s="67" t="e">
        <f t="shared" si="11"/>
        <v>#VALUE!</v>
      </c>
      <c r="AC24" s="67" t="e">
        <f t="shared" si="12"/>
        <v>#VALUE!</v>
      </c>
      <c r="AD24" s="68" t="e">
        <f t="shared" si="0"/>
        <v>#VALUE!</v>
      </c>
    </row>
    <row r="25" spans="1:30" s="25" customFormat="1" ht="12" customHeight="1">
      <c r="A25" s="85"/>
      <c r="B25" s="85"/>
      <c r="C25" s="82"/>
      <c r="D25" s="94"/>
      <c r="E25" s="95"/>
      <c r="F25" s="114"/>
      <c r="G25" s="99"/>
      <c r="I25" s="88"/>
      <c r="J25" s="84"/>
      <c r="K25" s="88"/>
      <c r="L25" s="660" t="str">
        <f>CONCATENATE('[5]Paarungen-Doppel'!B17,"     ",'[5]Paarungen-Doppel'!C17," ",'[5]Paarungen-Doppel'!D17,"     ",'[5]Paarungen-Doppel'!E17,)</f>
        <v>Halle 2     Tisch  29     18:10h</v>
      </c>
      <c r="M25" s="106"/>
      <c r="N25" s="103" t="str">
        <f>IF(M17=M33," ",(IF(M17&lt;M33,L33,L17)))</f>
        <v> </v>
      </c>
      <c r="O25" s="110"/>
      <c r="P25" s="88"/>
      <c r="AD25" s="69"/>
    </row>
    <row r="26" spans="1:16" s="25" customFormat="1" ht="12" customHeight="1">
      <c r="A26" s="82">
        <v>9</v>
      </c>
      <c r="B26" s="82">
        <v>3</v>
      </c>
      <c r="C26" s="82"/>
      <c r="D26" s="497">
        <v>40</v>
      </c>
      <c r="E26" s="498">
        <v>43</v>
      </c>
      <c r="F26" s="92" t="str">
        <f>IF(OR(D26="",ISNA(VLOOKUP(D26,Teilnehmer,1,FALSE))),"Startnummer nicht vergeben",CONCATENATE("  ",VLOOKUP(D26,Teilnehmer,2,FALSE),"  ",VLOOKUP(D26,Teilnehmer,3,FALSE),"  ",VLOOKUP(D26,Teilnehmer,5,FALSE),"  /  ",VLOOKUP(E26,Teilnehmer,2,FALSE),"  ",VLOOKUP(E26,Teilnehmer,3,FALSE),"  ",VLOOKUP(E26,Teilnehmer,5,FALSE)))</f>
        <v>  28   Schoulen  MR  /  29   Specht  MR</v>
      </c>
      <c r="G26" s="93">
        <f>'[5]Paarungen-Doppel'!P7</f>
        <v>1</v>
      </c>
      <c r="I26" s="88"/>
      <c r="J26" s="84"/>
      <c r="K26" s="88"/>
      <c r="L26" s="660"/>
      <c r="M26" s="106"/>
      <c r="N26" s="84" t="str">
        <f>CONCATENATE("    ",'[5]Paarungen-Doppel'!K17,"     ",'[5]Paarungen-Doppel'!L17,"     ",'[5]Paarungen-Doppel'!M17,"     ",'[5]Paarungen-Doppel'!N17,"     ",'[5]Paarungen-Doppel'!O17,)</f>
        <v>                        </v>
      </c>
      <c r="O26" s="111"/>
      <c r="P26" s="111"/>
    </row>
    <row r="27" spans="1:16" s="25" customFormat="1" ht="12" customHeight="1">
      <c r="A27" s="85"/>
      <c r="B27" s="85"/>
      <c r="C27" s="82">
        <v>5</v>
      </c>
      <c r="D27" s="94"/>
      <c r="E27" s="95"/>
      <c r="F27" s="492">
        <f>IF(AND(LEN(F26)&gt;30,LEN(F28)&gt;30),CONCATENATE('[5]Paarungen-Doppel'!B7,"     ",'[5]Paarungen-Doppel'!C7," ",'[5]Paarungen-Doppel'!D7,"     ",'[5]Paarungen-Doppel'!E7,),"")</f>
      </c>
      <c r="G27" s="97"/>
      <c r="H27" s="647" t="str">
        <f>IF(G26=G28," ",(IF(G26&lt;G28,F28,F26)))</f>
        <v>  28   Schoulen  MR  /  29   Specht  MR</v>
      </c>
      <c r="I27" s="113">
        <f>'[5]Paarungen-Doppel'!P13</f>
      </c>
      <c r="J27" s="84"/>
      <c r="K27" s="88"/>
      <c r="L27" s="84"/>
      <c r="M27" s="106"/>
      <c r="N27" s="84"/>
      <c r="O27" s="111"/>
      <c r="P27" s="111"/>
    </row>
    <row r="28" spans="1:16" s="25" customFormat="1" ht="12" customHeight="1">
      <c r="A28" s="85">
        <v>10</v>
      </c>
      <c r="B28" s="99">
        <v>13</v>
      </c>
      <c r="C28" s="648"/>
      <c r="D28" s="497">
        <v>16</v>
      </c>
      <c r="E28" s="498">
        <v>16</v>
      </c>
      <c r="F28" s="616" t="str">
        <f>IF(OR(D28="",ISNA(VLOOKUP(D28,Teilnehmer,1,FALSE))),"Startnummer nicht vergeben",CONCATENATE("  ",VLOOKUP(D28,Teilnehmer,2,FALSE),"  ",VLOOKUP(D28,Teilnehmer,3,FALSE),"  ",VLOOKUP(D28,Teilnehmer,5,FALSE),"  /  ",VLOOKUP(E28,Teilnehmer,2,FALSE),"  ",VLOOKUP(E28,Teilnehmer,3,FALSE),"  ",VLOOKUP(E28,Teilnehmer,5,FALSE)))</f>
        <v>    ---    /    ---  </v>
      </c>
      <c r="G28" s="100">
        <f>'[5]Paarungen-Doppel'!Q7</f>
        <v>0</v>
      </c>
      <c r="H28" s="101" t="str">
        <f>CONCATENATE("    ",'[5]Paarungen-Doppel'!K7,"     ",'[5]Paarungen-Doppel'!L7,"     ",'[5]Paarungen-Doppel'!M7,"     ",'[5]Paarungen-Doppel'!N7,"     ",'[5]Paarungen-Doppel'!O7,)</f>
        <v>    1                    </v>
      </c>
      <c r="I28" s="97"/>
      <c r="J28" s="84"/>
      <c r="K28" s="88"/>
      <c r="L28" s="84"/>
      <c r="M28" s="106"/>
      <c r="N28" s="112"/>
      <c r="O28" s="111"/>
      <c r="P28" s="111"/>
    </row>
    <row r="29" spans="1:16" s="25" customFormat="1" ht="12" customHeight="1">
      <c r="A29" s="85"/>
      <c r="B29" s="85"/>
      <c r="C29" s="82"/>
      <c r="D29" s="94"/>
      <c r="E29" s="95"/>
      <c r="F29" s="114"/>
      <c r="G29" s="99"/>
      <c r="H29" s="660" t="str">
        <f>CONCATENATE('[5]Paarungen-Doppel'!B13,"     ",'[5]Paarungen-Doppel'!C13," ",'[5]Paarungen-Doppel'!D13,"     ",'[5]Paarungen-Doppel'!E13,)</f>
        <v>Halle 2     Tisch  30     16:30h</v>
      </c>
      <c r="I29" s="97"/>
      <c r="J29" s="108" t="str">
        <f>IF(I27=I31," ",(IF(I27&lt;I31,H31,H27)))</f>
        <v> </v>
      </c>
      <c r="K29" s="104">
        <f>'[5]Paarungen-Doppel'!P16</f>
      </c>
      <c r="L29" s="84"/>
      <c r="M29" s="106"/>
      <c r="N29" s="112"/>
      <c r="O29" s="111"/>
      <c r="P29" s="111"/>
    </row>
    <row r="30" spans="1:16" s="25" customFormat="1" ht="12" customHeight="1">
      <c r="A30" s="85">
        <v>11</v>
      </c>
      <c r="B30" s="99">
        <v>9</v>
      </c>
      <c r="C30" s="648"/>
      <c r="D30" s="497">
        <v>16</v>
      </c>
      <c r="E30" s="498">
        <v>16</v>
      </c>
      <c r="F30" s="650" t="str">
        <f>IF(OR(D30="",ISNA(VLOOKUP(D30,Teilnehmer,1,FALSE))),"Startnummer nicht vergeben",CONCATENATE("  ",VLOOKUP(D30,Teilnehmer,2,FALSE),"  ",VLOOKUP(D30,Teilnehmer,3,FALSE),"  ",VLOOKUP(D30,Teilnehmer,5,FALSE),"  /  ",VLOOKUP(E30,Teilnehmer,2,FALSE),"  ",VLOOKUP(E30,Teilnehmer,3,FALSE),"  ",VLOOKUP(E30,Teilnehmer,5,FALSE)))</f>
        <v>    ---    /    ---  </v>
      </c>
      <c r="G30" s="93">
        <f>'[5]Paarungen-Doppel'!P8</f>
        <v>0</v>
      </c>
      <c r="H30" s="660"/>
      <c r="I30" s="97"/>
      <c r="J30" s="101" t="str">
        <f>CONCATENATE("    ",'[5]Paarungen-Doppel'!K13,"     ",'[5]Paarungen-Doppel'!L13,"     ",'[5]Paarungen-Doppel'!M13,"     ",'[5]Paarungen-Doppel'!N13,"     ",'[5]Paarungen-Doppel'!O13,)</f>
        <v>                        </v>
      </c>
      <c r="K30" s="106"/>
      <c r="L30" s="101"/>
      <c r="M30" s="106"/>
      <c r="N30" s="112"/>
      <c r="O30" s="111"/>
      <c r="P30" s="111"/>
    </row>
    <row r="31" spans="1:16" s="25" customFormat="1" ht="12" customHeight="1">
      <c r="A31" s="85"/>
      <c r="B31" s="85"/>
      <c r="C31" s="82">
        <v>6</v>
      </c>
      <c r="D31" s="94"/>
      <c r="E31" s="95"/>
      <c r="F31" s="492">
        <f>IF(AND(LEN(F30)&gt;30,LEN(F32)&gt;30),CONCATENATE('[5]Paarungen-Doppel'!B8,"     ",'[5]Paarungen-Doppel'!C8," ",'[5]Paarungen-Doppel'!D8,"     ",'[5]Paarungen-Doppel'!E8,),"")</f>
      </c>
      <c r="G31" s="97"/>
      <c r="H31" s="647" t="str">
        <f>IF(G30=G32," ",(IF(G30&lt;G32,F32,F30)))</f>
        <v>  33   Wilkowski  DÜ  /  5   Stroop  OWL</v>
      </c>
      <c r="I31" s="100">
        <f>'[5]Paarungen-Doppel'!Q13</f>
      </c>
      <c r="J31" s="84"/>
      <c r="K31" s="106"/>
      <c r="L31" s="84"/>
      <c r="M31" s="106"/>
      <c r="N31" s="112"/>
      <c r="O31" s="111"/>
      <c r="P31" s="111"/>
    </row>
    <row r="32" spans="1:16" s="25" customFormat="1" ht="12" customHeight="1">
      <c r="A32" s="85">
        <v>12</v>
      </c>
      <c r="B32" s="82">
        <v>6</v>
      </c>
      <c r="C32" s="82"/>
      <c r="D32" s="497">
        <v>42</v>
      </c>
      <c r="E32" s="498">
        <v>38</v>
      </c>
      <c r="F32" s="98" t="str">
        <f>IF(OR(D32="",ISNA(VLOOKUP(D32,Teilnehmer,1,FALSE))),"Startnummer nicht vergeben",CONCATENATE("  ",VLOOKUP(D32,Teilnehmer,2,FALSE),"  ",VLOOKUP(D32,Teilnehmer,3,FALSE),"  ",VLOOKUP(D32,Teilnehmer,5,FALSE),"  /  ",VLOOKUP(E32,Teilnehmer,2,FALSE),"  ",VLOOKUP(E32,Teilnehmer,3,FALSE),"  ",VLOOKUP(E32,Teilnehmer,5,FALSE)))</f>
        <v>  33   Wilkowski  DÜ  /  5   Stroop  OWL</v>
      </c>
      <c r="G32" s="100">
        <f>'[5]Paarungen-Doppel'!Q8</f>
        <v>1</v>
      </c>
      <c r="H32" s="101" t="str">
        <f>CONCATENATE("    ",'[5]Paarungen-Doppel'!K8,"     ",'[5]Paarungen-Doppel'!L8,"     ",'[5]Paarungen-Doppel'!M8,"     ",'[5]Paarungen-Doppel'!N8,"     ",'[5]Paarungen-Doppel'!O8,)</f>
        <v>    -1                    </v>
      </c>
      <c r="I32" s="88"/>
      <c r="J32" s="84"/>
      <c r="K32" s="106"/>
      <c r="L32" s="84"/>
      <c r="M32" s="106"/>
      <c r="N32" s="112"/>
      <c r="O32" s="111"/>
      <c r="P32" s="111"/>
    </row>
    <row r="33" spans="1:16" s="25" customFormat="1" ht="12" customHeight="1">
      <c r="A33" s="85"/>
      <c r="B33" s="85"/>
      <c r="C33" s="82"/>
      <c r="D33" s="94"/>
      <c r="E33" s="95"/>
      <c r="F33" s="114"/>
      <c r="G33" s="85"/>
      <c r="I33" s="88"/>
      <c r="J33" s="660" t="str">
        <f>CONCATENATE('[5]Paarungen-Doppel'!B16,"     ",'[5]Paarungen-Doppel'!C16," ",'[5]Paarungen-Doppel'!D16,"     ",'[5]Paarungen-Doppel'!E16,)</f>
        <v>Halle 2     Tisch  30     17:20h</v>
      </c>
      <c r="K33" s="106"/>
      <c r="L33" s="103" t="str">
        <f>IF(K29=K37," ",(IF(K29&lt;K37,J37,J29)))</f>
        <v> </v>
      </c>
      <c r="M33" s="109">
        <f>'[5]Paarungen-Doppel'!Q17</f>
      </c>
      <c r="N33" s="112"/>
      <c r="O33" s="111"/>
      <c r="P33" s="111"/>
    </row>
    <row r="34" spans="1:16" s="25" customFormat="1" ht="12" customHeight="1">
      <c r="A34" s="85">
        <v>13</v>
      </c>
      <c r="B34" s="82">
        <v>7</v>
      </c>
      <c r="C34" s="82"/>
      <c r="D34" s="497">
        <v>16</v>
      </c>
      <c r="E34" s="498">
        <v>16</v>
      </c>
      <c r="F34" s="92" t="str">
        <f>IF(OR(D34="",ISNA(VLOOKUP(D34,Teilnehmer,1,FALSE))),"Startnummer nicht vergeben",CONCATENATE("  ",VLOOKUP(D34,Teilnehmer,2,FALSE),"  ",VLOOKUP(D34,Teilnehmer,3,FALSE),"  ",VLOOKUP(D34,Teilnehmer,5,FALSE),"  /  ",VLOOKUP(E34,Teilnehmer,2,FALSE),"  ",VLOOKUP(E34,Teilnehmer,3,FALSE),"  ",VLOOKUP(E34,Teilnehmer,5,FALSE)))</f>
        <v>    ---    /    ---  </v>
      </c>
      <c r="G34" s="93">
        <f>'[5]Paarungen-Doppel'!P9</f>
        <v>0</v>
      </c>
      <c r="I34" s="88"/>
      <c r="J34" s="660"/>
      <c r="K34" s="106"/>
      <c r="L34" s="84" t="str">
        <f>CONCATENATE("    ",'[5]Paarungen-Doppel'!K16,"     ",'[5]Paarungen-Doppel'!L16,"     ",'[5]Paarungen-Doppel'!M16,"     ",'[5]Paarungen-Doppel'!N16,"     ",'[5]Paarungen-Doppel'!O16,)</f>
        <v>                        </v>
      </c>
      <c r="M34" s="88"/>
      <c r="N34" s="112"/>
      <c r="O34" s="111"/>
      <c r="P34" s="111"/>
    </row>
    <row r="35" spans="1:16" s="25" customFormat="1" ht="12" customHeight="1">
      <c r="A35" s="85"/>
      <c r="B35" s="85"/>
      <c r="C35" s="82">
        <v>7</v>
      </c>
      <c r="D35" s="114"/>
      <c r="E35" s="114"/>
      <c r="F35" s="492">
        <f>IF(AND(LEN(F34)&gt;30,LEN(F36)&gt;30),CONCATENATE('[5]Paarungen-Doppel'!B9,"     ",'[5]Paarungen-Doppel'!C9," ",'[5]Paarungen-Doppel'!D9,"     ",'[5]Paarungen-Doppel'!E9,),"")</f>
      </c>
      <c r="G35" s="97"/>
      <c r="H35" s="647" t="str">
        <f>IF(G34=G36," ",(IF(G34&lt;G36,F36,F34)))</f>
        <v>    ---    /    ---  </v>
      </c>
      <c r="I35" s="113">
        <f>'[5]Paarungen-Doppel'!P14</f>
        <v>0</v>
      </c>
      <c r="J35" s="84"/>
      <c r="K35" s="106"/>
      <c r="L35" s="84"/>
      <c r="M35" s="84"/>
      <c r="N35" s="84"/>
      <c r="O35" s="83"/>
      <c r="P35" s="652"/>
    </row>
    <row r="36" spans="1:16" s="25" customFormat="1" ht="12" customHeight="1">
      <c r="A36" s="85">
        <v>14</v>
      </c>
      <c r="B36" s="99">
        <v>12</v>
      </c>
      <c r="C36" s="648"/>
      <c r="D36" s="497">
        <v>16</v>
      </c>
      <c r="E36" s="498">
        <v>16</v>
      </c>
      <c r="F36" s="98" t="str">
        <f>IF(OR(D36="",ISNA(VLOOKUP(D36,Teilnehmer,1,FALSE))),"Startnummer nicht vergeben",CONCATENATE("  ",VLOOKUP(D36,Teilnehmer,2,FALSE),"  ",VLOOKUP(D36,Teilnehmer,3,FALSE),"  ",VLOOKUP(D36,Teilnehmer,5,FALSE),"  /  ",VLOOKUP(E36,Teilnehmer,2,FALSE),"  ",VLOOKUP(E36,Teilnehmer,3,FALSE),"  ",VLOOKUP(E36,Teilnehmer,5,FALSE)))</f>
        <v>    ---    /    ---  </v>
      </c>
      <c r="G36" s="100">
        <f>'[5]Paarungen-Doppel'!Q9</f>
        <v>1</v>
      </c>
      <c r="H36" s="101" t="str">
        <f>CONCATENATE("    ",'[5]Paarungen-Doppel'!K9,"     ",'[5]Paarungen-Doppel'!L9,"     ",'[5]Paarungen-Doppel'!M9,"     ",'[5]Paarungen-Doppel'!N9,"     ",'[5]Paarungen-Doppel'!O9,)</f>
        <v>    -1                    </v>
      </c>
      <c r="I36" s="97"/>
      <c r="J36" s="84"/>
      <c r="K36" s="106"/>
      <c r="L36" s="84"/>
      <c r="M36" s="84"/>
      <c r="N36" s="84"/>
      <c r="O36" s="83"/>
      <c r="P36" s="111"/>
    </row>
    <row r="37" spans="1:16" s="25" customFormat="1" ht="12" customHeight="1">
      <c r="A37" s="85"/>
      <c r="B37" s="85"/>
      <c r="C37" s="82"/>
      <c r="D37" s="94"/>
      <c r="E37" s="95"/>
      <c r="F37" s="114"/>
      <c r="G37" s="85"/>
      <c r="H37" s="659" t="str">
        <f>CONCATENATE('[5]Paarungen-Doppel'!B14,"     ",'[5]Paarungen-Doppel'!C14," ",'[5]Paarungen-Doppel'!D14,"     ",'[5]Paarungen-Doppel'!E14,)</f>
        <v>Halle 2     Tisch  3     16:30h</v>
      </c>
      <c r="I37" s="97"/>
      <c r="J37" s="649" t="str">
        <f>IF(I35=I39," ",(IF(I35&lt;I39,H39,H35)))</f>
        <v>  3   Küppers  DÜ  /  1   Franssen  DÜ</v>
      </c>
      <c r="K37" s="109">
        <f>'[5]Paarungen-Doppel'!Q16</f>
      </c>
      <c r="L37" s="84"/>
      <c r="M37" s="84"/>
      <c r="N37" s="84"/>
      <c r="O37" s="83"/>
      <c r="P37" s="652"/>
    </row>
    <row r="38" spans="1:16" s="25" customFormat="1" ht="12" customHeight="1">
      <c r="A38" s="85">
        <v>15</v>
      </c>
      <c r="B38" s="99">
        <v>16</v>
      </c>
      <c r="C38" s="648"/>
      <c r="D38" s="497">
        <v>16</v>
      </c>
      <c r="E38" s="498">
        <v>16</v>
      </c>
      <c r="F38" s="650" t="str">
        <f>IF(OR(D38="",ISNA(VLOOKUP(D38,Teilnehmer,1,FALSE))),"Startnummer nicht vergeben",CONCATENATE("  ",VLOOKUP(D38,Teilnehmer,2,FALSE),"  ",VLOOKUP(D38,Teilnehmer,3,FALSE),"  ",VLOOKUP(D38,Teilnehmer,5,FALSE),"  /  ",VLOOKUP(E38,Teilnehmer,2,FALSE),"  ",VLOOKUP(E38,Teilnehmer,3,FALSE),"  ",VLOOKUP(E38,Teilnehmer,5,FALSE)))</f>
        <v>    ---    /    ---  </v>
      </c>
      <c r="G38" s="93">
        <f>'[5]Paarungen-Doppel'!P10</f>
        <v>0</v>
      </c>
      <c r="H38" s="659"/>
      <c r="I38" s="97"/>
      <c r="J38" s="101" t="str">
        <f>CONCATENATE("    ",'[5]Paarungen-Doppel'!K14,"     ",'[5]Paarungen-Doppel'!L14,"     ",'[5]Paarungen-Doppel'!M14,"     ",'[5]Paarungen-Doppel'!N14,"     ",'[5]Paarungen-Doppel'!O14,)</f>
        <v>    -1                    </v>
      </c>
      <c r="K38" s="88"/>
      <c r="L38" s="84"/>
      <c r="M38" s="84"/>
      <c r="N38" s="84"/>
      <c r="O38" s="83"/>
      <c r="P38" s="111"/>
    </row>
    <row r="39" spans="1:16" s="25" customFormat="1" ht="12" customHeight="1">
      <c r="A39" s="85"/>
      <c r="B39" s="85"/>
      <c r="C39" s="82">
        <v>8</v>
      </c>
      <c r="D39" s="94"/>
      <c r="E39" s="95"/>
      <c r="F39" s="96">
        <f>IF(AND(LEN(F38)&gt;30,LEN(F40)&gt;30),CONCATENATE('[5]Paarungen-Doppel'!B10,"     ",'[5]Paarungen-Doppel'!C10," ",'[5]Paarungen-Doppel'!D10,"     ",'[5]Paarungen-Doppel'!E10,),"")</f>
      </c>
      <c r="G39" s="97"/>
      <c r="H39" s="647" t="str">
        <f>IF(G38=G40," ",(IF(G38&lt;G40,F40,F38)))</f>
        <v>  3   Küppers  DÜ  /  1   Franssen  DÜ</v>
      </c>
      <c r="I39" s="100">
        <f>'[5]Paarungen-Doppel'!Q14</f>
        <v>1</v>
      </c>
      <c r="J39" s="84"/>
      <c r="K39" s="88"/>
      <c r="L39" s="84"/>
      <c r="M39" s="84"/>
      <c r="N39" s="84"/>
      <c r="O39" s="83"/>
      <c r="P39" s="652"/>
    </row>
    <row r="40" spans="1:16" s="25" customFormat="1" ht="12" customHeight="1">
      <c r="A40" s="82">
        <v>16</v>
      </c>
      <c r="B40" s="82">
        <v>2</v>
      </c>
      <c r="C40" s="82"/>
      <c r="D40" s="90">
        <v>36</v>
      </c>
      <c r="E40" s="91">
        <v>34</v>
      </c>
      <c r="F40" s="98" t="str">
        <f>IF(OR(D40="",ISNA(VLOOKUP(D40,Teilnehmer,1,FALSE))),"Startnummer nicht vergeben",CONCATENATE("  ",VLOOKUP(D40,Teilnehmer,2,FALSE),"  ",VLOOKUP(D40,Teilnehmer,3,FALSE),"  ",VLOOKUP(D40,Teilnehmer,5,FALSE),"  /  ",VLOOKUP(E40,Teilnehmer,2,FALSE),"  ",VLOOKUP(E40,Teilnehmer,3,FALSE),"  ",VLOOKUP(E40,Teilnehmer,5,FALSE)))</f>
        <v>  3   Küppers  DÜ  /  1   Franssen  DÜ</v>
      </c>
      <c r="G40" s="100">
        <f>'[5]Paarungen-Doppel'!Q10</f>
        <v>1</v>
      </c>
      <c r="H40" s="101" t="str">
        <f>CONCATENATE('[5]Paarungen-Doppel'!K10,"     ",'[5]Paarungen-Doppel'!L10,"     ",'[5]Paarungen-Doppel'!M10,"     ",'[5]Paarungen-Doppel'!N10,"     ",'[5]Paarungen-Doppel'!O10,)</f>
        <v>-1                    </v>
      </c>
      <c r="I40" s="88"/>
      <c r="J40" s="84"/>
      <c r="K40" s="85"/>
      <c r="O40" s="116"/>
      <c r="P40" s="87"/>
    </row>
    <row r="41" spans="1:16" s="25" customFormat="1" ht="12" customHeight="1">
      <c r="A41" s="85"/>
      <c r="B41" s="85"/>
      <c r="C41" s="82"/>
      <c r="G41" s="85"/>
      <c r="I41" s="85"/>
      <c r="K41" s="85"/>
      <c r="O41" s="82"/>
      <c r="P41" s="497"/>
    </row>
    <row r="42" spans="1:17" s="654" customFormat="1" ht="19.5" customHeight="1">
      <c r="A42" s="515"/>
      <c r="B42" s="515"/>
      <c r="C42" s="515"/>
      <c r="D42" s="518"/>
      <c r="E42" s="518"/>
      <c r="F42" s="517"/>
      <c r="G42" s="518"/>
      <c r="H42" s="20"/>
      <c r="I42" s="521"/>
      <c r="J42" s="20"/>
      <c r="K42" s="521"/>
      <c r="L42" s="20"/>
      <c r="M42" s="521"/>
      <c r="N42" s="517"/>
      <c r="O42" s="521"/>
      <c r="P42" s="521"/>
      <c r="Q42" s="653"/>
    </row>
    <row r="43" spans="1:17" s="654" customFormat="1" ht="19.5" customHeight="1">
      <c r="A43" s="521"/>
      <c r="B43" s="521"/>
      <c r="C43" s="515"/>
      <c r="D43" s="518"/>
      <c r="E43" s="518"/>
      <c r="F43" s="517"/>
      <c r="G43" s="521"/>
      <c r="H43" s="27"/>
      <c r="I43" s="518"/>
      <c r="J43" s="20"/>
      <c r="K43" s="521"/>
      <c r="L43" s="20"/>
      <c r="M43" s="521"/>
      <c r="N43" s="517"/>
      <c r="O43" s="521"/>
      <c r="P43" s="521"/>
      <c r="Q43" s="653"/>
    </row>
    <row r="44" spans="1:17" ht="19.5" customHeight="1">
      <c r="A44" s="117"/>
      <c r="B44" s="117"/>
      <c r="C44" s="655"/>
      <c r="D44" s="118"/>
      <c r="E44" s="118"/>
      <c r="F44" s="21"/>
      <c r="G44" s="118"/>
      <c r="H44" s="28"/>
      <c r="I44" s="117"/>
      <c r="J44" s="22"/>
      <c r="K44" s="117"/>
      <c r="L44" s="22"/>
      <c r="M44" s="117"/>
      <c r="N44" s="21"/>
      <c r="O44" s="117"/>
      <c r="P44" s="117"/>
      <c r="Q44" s="119"/>
    </row>
    <row r="45" spans="1:17" ht="19.5" customHeight="1">
      <c r="A45" s="117"/>
      <c r="B45" s="117"/>
      <c r="C45" s="655"/>
      <c r="D45" s="118"/>
      <c r="E45" s="118"/>
      <c r="F45" s="21"/>
      <c r="G45" s="117"/>
      <c r="H45" s="28"/>
      <c r="I45" s="117"/>
      <c r="J45" s="22"/>
      <c r="K45" s="118"/>
      <c r="L45" s="21"/>
      <c r="M45" s="117"/>
      <c r="N45" s="21"/>
      <c r="O45" s="117"/>
      <c r="P45" s="117"/>
      <c r="Q45" s="119"/>
    </row>
    <row r="46" spans="1:17" ht="19.5" customHeight="1">
      <c r="A46" s="117"/>
      <c r="B46" s="117"/>
      <c r="C46" s="655"/>
      <c r="D46" s="118"/>
      <c r="E46" s="118"/>
      <c r="F46" s="21"/>
      <c r="G46" s="118"/>
      <c r="H46" s="22"/>
      <c r="I46" s="117"/>
      <c r="J46" s="22"/>
      <c r="K46" s="117"/>
      <c r="L46" s="21"/>
      <c r="M46" s="117"/>
      <c r="N46" s="21"/>
      <c r="O46" s="117"/>
      <c r="P46" s="117"/>
      <c r="Q46" s="119"/>
    </row>
    <row r="47" spans="1:17" ht="19.5" customHeight="1">
      <c r="A47" s="117"/>
      <c r="B47" s="117"/>
      <c r="C47" s="655"/>
      <c r="D47" s="118"/>
      <c r="E47" s="118"/>
      <c r="F47" s="21"/>
      <c r="G47" s="117"/>
      <c r="H47" s="22"/>
      <c r="I47" s="118"/>
      <c r="J47" s="22"/>
      <c r="K47" s="117"/>
      <c r="L47" s="21"/>
      <c r="M47" s="117"/>
      <c r="N47" s="21"/>
      <c r="O47" s="117"/>
      <c r="P47" s="117"/>
      <c r="Q47" s="119"/>
    </row>
    <row r="48" spans="1:17" ht="19.5" customHeight="1">
      <c r="A48" s="117"/>
      <c r="B48" s="117"/>
      <c r="C48" s="655"/>
      <c r="D48" s="118"/>
      <c r="E48" s="118"/>
      <c r="F48" s="21"/>
      <c r="G48" s="118"/>
      <c r="H48" s="22"/>
      <c r="I48" s="117"/>
      <c r="J48" s="22"/>
      <c r="K48" s="117"/>
      <c r="L48" s="21"/>
      <c r="M48" s="117"/>
      <c r="N48" s="21"/>
      <c r="O48" s="117"/>
      <c r="P48" s="117"/>
      <c r="Q48" s="119"/>
    </row>
    <row r="49" spans="1:17" ht="19.5" customHeight="1">
      <c r="A49" s="117"/>
      <c r="B49" s="117"/>
      <c r="C49" s="655"/>
      <c r="D49" s="118"/>
      <c r="E49" s="118"/>
      <c r="F49" s="21"/>
      <c r="G49" s="117"/>
      <c r="H49" s="22"/>
      <c r="I49" s="117"/>
      <c r="J49" s="21"/>
      <c r="K49" s="117"/>
      <c r="L49" s="21"/>
      <c r="M49" s="118"/>
      <c r="N49" s="21"/>
      <c r="O49" s="117"/>
      <c r="P49" s="117"/>
      <c r="Q49" s="119"/>
    </row>
    <row r="50" spans="1:17" ht="19.5" customHeight="1">
      <c r="A50" s="120"/>
      <c r="B50" s="120"/>
      <c r="C50" s="122"/>
      <c r="D50" s="121"/>
      <c r="E50" s="121"/>
      <c r="F50" s="119"/>
      <c r="G50" s="121"/>
      <c r="I50" s="120"/>
      <c r="J50" s="119"/>
      <c r="K50" s="120"/>
      <c r="L50" s="119"/>
      <c r="M50" s="120"/>
      <c r="N50" s="119"/>
      <c r="O50" s="120"/>
      <c r="P50" s="120"/>
      <c r="Q50" s="119"/>
    </row>
    <row r="51" spans="1:17" ht="19.5" customHeight="1">
      <c r="A51" s="120"/>
      <c r="B51" s="120"/>
      <c r="C51" s="122"/>
      <c r="D51" s="121"/>
      <c r="E51" s="121"/>
      <c r="F51" s="119"/>
      <c r="G51" s="120"/>
      <c r="I51" s="121"/>
      <c r="J51" s="119"/>
      <c r="K51" s="120"/>
      <c r="L51" s="119"/>
      <c r="M51" s="120"/>
      <c r="N51" s="119"/>
      <c r="O51" s="120"/>
      <c r="P51" s="120"/>
      <c r="Q51" s="119"/>
    </row>
    <row r="52" spans="1:17" ht="12.75">
      <c r="A52" s="120"/>
      <c r="B52" s="120"/>
      <c r="C52" s="122"/>
      <c r="D52" s="121"/>
      <c r="E52" s="121"/>
      <c r="F52" s="119"/>
      <c r="G52" s="121"/>
      <c r="I52" s="120"/>
      <c r="J52" s="119"/>
      <c r="K52" s="120"/>
      <c r="L52" s="119"/>
      <c r="M52" s="120"/>
      <c r="N52" s="119"/>
      <c r="O52" s="120"/>
      <c r="P52" s="120"/>
      <c r="Q52" s="119"/>
    </row>
    <row r="53" spans="1:17" ht="12.75">
      <c r="A53" s="120"/>
      <c r="B53" s="120"/>
      <c r="C53" s="122"/>
      <c r="D53" s="121"/>
      <c r="E53" s="121"/>
      <c r="F53" s="119"/>
      <c r="G53" s="120"/>
      <c r="I53" s="120"/>
      <c r="J53" s="119"/>
      <c r="K53" s="121"/>
      <c r="L53" s="119"/>
      <c r="M53" s="120"/>
      <c r="N53" s="119"/>
      <c r="O53" s="120"/>
      <c r="P53" s="120"/>
      <c r="Q53" s="119"/>
    </row>
    <row r="54" spans="1:17" ht="12.75">
      <c r="A54" s="120"/>
      <c r="B54" s="120"/>
      <c r="C54" s="122"/>
      <c r="D54" s="121"/>
      <c r="E54" s="121"/>
      <c r="F54" s="119"/>
      <c r="G54" s="121"/>
      <c r="I54" s="120"/>
      <c r="J54" s="119"/>
      <c r="K54" s="120"/>
      <c r="L54" s="119"/>
      <c r="M54" s="120"/>
      <c r="N54" s="119"/>
      <c r="O54" s="120"/>
      <c r="P54" s="120"/>
      <c r="Q54" s="119"/>
    </row>
    <row r="55" spans="1:17" ht="12.75">
      <c r="A55" s="120"/>
      <c r="B55" s="120"/>
      <c r="C55" s="122"/>
      <c r="D55" s="121"/>
      <c r="E55" s="121"/>
      <c r="F55" s="119"/>
      <c r="G55" s="120"/>
      <c r="I55" s="121"/>
      <c r="J55" s="119"/>
      <c r="K55" s="120"/>
      <c r="L55" s="119"/>
      <c r="M55" s="120"/>
      <c r="N55" s="119"/>
      <c r="O55" s="120"/>
      <c r="P55" s="120"/>
      <c r="Q55" s="119"/>
    </row>
    <row r="56" spans="1:17" ht="15">
      <c r="A56" s="122"/>
      <c r="B56" s="122"/>
      <c r="C56" s="122"/>
      <c r="D56" s="121"/>
      <c r="E56" s="121"/>
      <c r="F56" s="119"/>
      <c r="G56" s="121"/>
      <c r="H56" s="123" t="str">
        <f>CONCATENATE('[5]Paarungen-Doppel'!K18,"   ",'[5]Paarungen-Doppel'!L18,"   ",'[5]Paarungen-Doppel'!M18,"   ",'[5]Paarungen-Doppel'!N18,"   ",'[5]Paarungen-Doppel'!O18,)</f>
        <v>            </v>
      </c>
      <c r="I56" s="120"/>
      <c r="J56" s="119"/>
      <c r="K56" s="120"/>
      <c r="L56" s="119"/>
      <c r="M56" s="120"/>
      <c r="N56" s="119"/>
      <c r="O56" s="120"/>
      <c r="P56" s="120"/>
      <c r="Q56" s="119"/>
    </row>
    <row r="57" spans="1:17" ht="15">
      <c r="A57" s="120"/>
      <c r="B57" s="120"/>
      <c r="C57" s="122"/>
      <c r="D57" s="121"/>
      <c r="E57" s="121"/>
      <c r="F57" s="119"/>
      <c r="G57" s="120"/>
      <c r="H57" s="123" t="str">
        <f>CONCATENATE('[5]Paarungen-Doppel'!K19,"   ",'[5]Paarungen-Doppel'!L19,"   ",'[5]Paarungen-Doppel'!M19,"   ",'[5]Paarungen-Doppel'!N19,"   ",'[5]Paarungen-Doppel'!O19,)</f>
        <v>            </v>
      </c>
      <c r="I57" s="120"/>
      <c r="J57" s="119"/>
      <c r="K57" s="120"/>
      <c r="L57" s="119"/>
      <c r="M57" s="120"/>
      <c r="N57" s="119"/>
      <c r="O57" s="121"/>
      <c r="P57" s="120"/>
      <c r="Q57" s="119"/>
    </row>
    <row r="58" spans="1:17" ht="12.75">
      <c r="A58" s="122"/>
      <c r="B58" s="122"/>
      <c r="C58" s="122"/>
      <c r="D58" s="121"/>
      <c r="E58" s="121"/>
      <c r="F58" s="119"/>
      <c r="G58" s="121"/>
      <c r="H58" s="119"/>
      <c r="I58" s="120"/>
      <c r="J58" s="119"/>
      <c r="K58" s="120"/>
      <c r="L58" s="119"/>
      <c r="M58" s="120"/>
      <c r="N58" s="119"/>
      <c r="O58" s="120"/>
      <c r="P58" s="120"/>
      <c r="Q58" s="119"/>
    </row>
    <row r="59" spans="1:17" ht="12.75">
      <c r="A59" s="120"/>
      <c r="B59" s="120"/>
      <c r="C59" s="122"/>
      <c r="D59" s="121"/>
      <c r="E59" s="121"/>
      <c r="F59" s="119"/>
      <c r="G59" s="120"/>
      <c r="H59" s="119"/>
      <c r="I59" s="121"/>
      <c r="J59" s="119"/>
      <c r="K59" s="120"/>
      <c r="L59" s="119"/>
      <c r="M59" s="120"/>
      <c r="N59" s="119"/>
      <c r="O59" s="120"/>
      <c r="P59" s="120"/>
      <c r="Q59" s="119"/>
    </row>
    <row r="60" spans="1:17" ht="12.75">
      <c r="A60" s="120"/>
      <c r="B60" s="120"/>
      <c r="C60" s="122"/>
      <c r="D60" s="121"/>
      <c r="E60" s="121"/>
      <c r="F60" s="119"/>
      <c r="G60" s="121"/>
      <c r="H60" s="119"/>
      <c r="I60" s="120"/>
      <c r="J60" s="119"/>
      <c r="K60" s="120"/>
      <c r="L60" s="119"/>
      <c r="M60" s="120"/>
      <c r="N60" s="119"/>
      <c r="O60" s="120"/>
      <c r="P60" s="120"/>
      <c r="Q60" s="119"/>
    </row>
    <row r="61" spans="1:17" ht="12.75">
      <c r="A61" s="120"/>
      <c r="B61" s="120"/>
      <c r="C61" s="122"/>
      <c r="D61" s="121"/>
      <c r="E61" s="121"/>
      <c r="F61" s="119"/>
      <c r="G61" s="120"/>
      <c r="H61" s="119"/>
      <c r="I61" s="120"/>
      <c r="J61" s="119"/>
      <c r="K61" s="121"/>
      <c r="L61" s="119"/>
      <c r="M61" s="120"/>
      <c r="N61" s="119"/>
      <c r="O61" s="120"/>
      <c r="P61" s="120"/>
      <c r="Q61" s="119"/>
    </row>
    <row r="62" spans="1:17" ht="12.75">
      <c r="A62" s="120"/>
      <c r="B62" s="120"/>
      <c r="C62" s="122"/>
      <c r="D62" s="121"/>
      <c r="E62" s="121"/>
      <c r="F62" s="119"/>
      <c r="G62" s="121"/>
      <c r="H62" s="119"/>
      <c r="I62" s="120"/>
      <c r="J62" s="119"/>
      <c r="K62" s="120"/>
      <c r="L62" s="119"/>
      <c r="M62" s="120"/>
      <c r="N62" s="119"/>
      <c r="O62" s="120"/>
      <c r="P62" s="120"/>
      <c r="Q62" s="119"/>
    </row>
    <row r="63" spans="1:17" ht="12.75">
      <c r="A63" s="120"/>
      <c r="B63" s="120"/>
      <c r="C63" s="122"/>
      <c r="D63" s="121"/>
      <c r="E63" s="121"/>
      <c r="F63" s="119"/>
      <c r="G63" s="120"/>
      <c r="H63" s="119"/>
      <c r="I63" s="121"/>
      <c r="J63" s="119"/>
      <c r="K63" s="120"/>
      <c r="L63" s="119"/>
      <c r="M63" s="120"/>
      <c r="N63" s="119"/>
      <c r="O63" s="120"/>
      <c r="P63" s="120"/>
      <c r="Q63" s="119"/>
    </row>
    <row r="64" spans="1:17" ht="12.75">
      <c r="A64" s="120"/>
      <c r="B64" s="120"/>
      <c r="C64" s="122"/>
      <c r="D64" s="121"/>
      <c r="E64" s="121"/>
      <c r="F64" s="119"/>
      <c r="G64" s="121"/>
      <c r="H64" s="119"/>
      <c r="I64" s="120"/>
      <c r="J64" s="119"/>
      <c r="K64" s="120"/>
      <c r="L64" s="119"/>
      <c r="M64" s="120"/>
      <c r="N64" s="119"/>
      <c r="O64" s="120"/>
      <c r="P64" s="120"/>
      <c r="Q64" s="119"/>
    </row>
    <row r="65" spans="1:17" ht="12.75">
      <c r="A65" s="120"/>
      <c r="B65" s="120"/>
      <c r="C65" s="122"/>
      <c r="D65" s="121"/>
      <c r="E65" s="121"/>
      <c r="F65" s="119"/>
      <c r="G65" s="120"/>
      <c r="H65" s="119"/>
      <c r="I65" s="120"/>
      <c r="J65" s="119"/>
      <c r="K65" s="120"/>
      <c r="L65" s="119"/>
      <c r="M65" s="121"/>
      <c r="N65" s="119"/>
      <c r="O65" s="120"/>
      <c r="P65" s="120"/>
      <c r="Q65" s="119"/>
    </row>
    <row r="66" spans="1:17" ht="12.75">
      <c r="A66" s="120"/>
      <c r="B66" s="120"/>
      <c r="C66" s="122"/>
      <c r="D66" s="121"/>
      <c r="E66" s="121"/>
      <c r="F66" s="119"/>
      <c r="G66" s="121"/>
      <c r="H66" s="119"/>
      <c r="I66" s="120"/>
      <c r="J66" s="119"/>
      <c r="K66" s="120"/>
      <c r="L66" s="119"/>
      <c r="M66" s="120"/>
      <c r="N66" s="119"/>
      <c r="O66" s="120"/>
      <c r="P66" s="120"/>
      <c r="Q66" s="119"/>
    </row>
    <row r="67" spans="1:17" ht="12.75">
      <c r="A67" s="120"/>
      <c r="B67" s="120"/>
      <c r="C67" s="122"/>
      <c r="D67" s="121"/>
      <c r="E67" s="121"/>
      <c r="F67" s="119"/>
      <c r="G67" s="120"/>
      <c r="H67" s="119"/>
      <c r="I67" s="121"/>
      <c r="J67" s="119"/>
      <c r="K67" s="120"/>
      <c r="L67" s="119"/>
      <c r="M67" s="120"/>
      <c r="N67" s="119"/>
      <c r="O67" s="120"/>
      <c r="P67" s="120"/>
      <c r="Q67" s="119"/>
    </row>
    <row r="68" spans="1:17" ht="12.75">
      <c r="A68" s="120"/>
      <c r="B68" s="120"/>
      <c r="C68" s="122"/>
      <c r="D68" s="121"/>
      <c r="E68" s="121"/>
      <c r="F68" s="119"/>
      <c r="G68" s="121"/>
      <c r="H68" s="119"/>
      <c r="I68" s="120"/>
      <c r="J68" s="119"/>
      <c r="K68" s="120"/>
      <c r="L68" s="119"/>
      <c r="M68" s="120"/>
      <c r="N68" s="119"/>
      <c r="O68" s="122"/>
      <c r="P68" s="122"/>
      <c r="Q68" s="119"/>
    </row>
    <row r="69" spans="1:17" ht="12.75">
      <c r="A69" s="120"/>
      <c r="B69" s="120"/>
      <c r="C69" s="122"/>
      <c r="D69" s="121"/>
      <c r="E69" s="121"/>
      <c r="F69" s="119"/>
      <c r="G69" s="120"/>
      <c r="H69" s="119"/>
      <c r="I69" s="120"/>
      <c r="J69" s="119"/>
      <c r="K69" s="121"/>
      <c r="L69" s="119"/>
      <c r="M69" s="120"/>
      <c r="N69" s="119"/>
      <c r="O69" s="122"/>
      <c r="P69" s="122"/>
      <c r="Q69" s="119"/>
    </row>
    <row r="70" spans="1:17" ht="12" customHeight="1">
      <c r="A70" s="120"/>
      <c r="B70" s="120"/>
      <c r="C70" s="122"/>
      <c r="D70" s="121"/>
      <c r="E70" s="121"/>
      <c r="F70" s="119"/>
      <c r="G70" s="121"/>
      <c r="H70" s="119"/>
      <c r="I70" s="120"/>
      <c r="J70" s="119"/>
      <c r="K70" s="120"/>
      <c r="L70" s="119"/>
      <c r="M70" s="120"/>
      <c r="N70" s="119"/>
      <c r="O70" s="122"/>
      <c r="P70" s="122"/>
      <c r="Q70" s="119"/>
    </row>
    <row r="71" spans="1:17" ht="12.75">
      <c r="A71" s="120"/>
      <c r="B71" s="120"/>
      <c r="C71" s="122"/>
      <c r="D71" s="121"/>
      <c r="E71" s="121"/>
      <c r="F71" s="119"/>
      <c r="G71" s="120"/>
      <c r="H71" s="119"/>
      <c r="I71" s="121"/>
      <c r="J71" s="119"/>
      <c r="K71" s="120"/>
      <c r="L71" s="119"/>
      <c r="M71" s="120"/>
      <c r="N71" s="119"/>
      <c r="O71" s="122"/>
      <c r="P71" s="122"/>
      <c r="Q71" s="119"/>
    </row>
    <row r="72" spans="1:17" ht="12.75">
      <c r="A72" s="122"/>
      <c r="B72" s="122"/>
      <c r="C72" s="122"/>
      <c r="D72" s="121"/>
      <c r="E72" s="121"/>
      <c r="F72" s="119"/>
      <c r="G72" s="121"/>
      <c r="H72" s="119"/>
      <c r="I72" s="120"/>
      <c r="J72" s="119"/>
      <c r="K72" s="120"/>
      <c r="L72" s="119"/>
      <c r="M72" s="120"/>
      <c r="N72" s="119"/>
      <c r="O72" s="122"/>
      <c r="P72" s="122"/>
      <c r="Q72" s="119"/>
    </row>
    <row r="73" spans="1:17" ht="12.75">
      <c r="A73" s="119"/>
      <c r="B73" s="119"/>
      <c r="C73" s="124"/>
      <c r="D73" s="125"/>
      <c r="E73" s="125"/>
      <c r="F73" s="119"/>
      <c r="G73" s="119"/>
      <c r="H73" s="119"/>
      <c r="I73" s="119"/>
      <c r="J73" s="119"/>
      <c r="K73" s="119"/>
      <c r="L73" s="119"/>
      <c r="M73" s="120"/>
      <c r="N73" s="119"/>
      <c r="O73" s="122"/>
      <c r="P73" s="122"/>
      <c r="Q73" s="119"/>
    </row>
    <row r="74" spans="1:17" ht="12.75">
      <c r="A74" s="119"/>
      <c r="B74" s="119"/>
      <c r="C74" s="124"/>
      <c r="D74" s="125"/>
      <c r="E74" s="125"/>
      <c r="F74" s="119"/>
      <c r="G74" s="119"/>
      <c r="H74" s="119"/>
      <c r="I74" s="119"/>
      <c r="J74" s="119"/>
      <c r="K74" s="119"/>
      <c r="L74" s="119"/>
      <c r="M74" s="120"/>
      <c r="N74" s="119"/>
      <c r="O74" s="122"/>
      <c r="P74" s="122"/>
      <c r="Q74" s="119"/>
    </row>
    <row r="75" spans="1:17" ht="12.75">
      <c r="A75" s="119"/>
      <c r="B75" s="119"/>
      <c r="C75" s="124"/>
      <c r="D75" s="125"/>
      <c r="E75" s="125"/>
      <c r="F75" s="119"/>
      <c r="G75" s="119"/>
      <c r="H75" s="119"/>
      <c r="I75" s="119"/>
      <c r="J75" s="119"/>
      <c r="K75" s="119"/>
      <c r="L75" s="119"/>
      <c r="M75" s="119"/>
      <c r="N75" s="119"/>
      <c r="O75" s="120"/>
      <c r="P75" s="120"/>
      <c r="Q75" s="119"/>
    </row>
    <row r="76" spans="1:17" ht="12.75">
      <c r="A76" s="119"/>
      <c r="B76" s="119"/>
      <c r="C76" s="124"/>
      <c r="D76" s="125"/>
      <c r="E76" s="125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20"/>
      <c r="Q76" s="119"/>
    </row>
    <row r="77" spans="1:17" ht="12.75">
      <c r="A77" s="119"/>
      <c r="B77" s="119"/>
      <c r="C77" s="124"/>
      <c r="D77" s="125"/>
      <c r="E77" s="12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20"/>
      <c r="Q77" s="119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4"/>
      <c r="E91" s="24"/>
    </row>
    <row r="92" spans="4:5" ht="12.75">
      <c r="D92" s="24"/>
      <c r="E92" s="24"/>
    </row>
    <row r="93" spans="4:5" ht="12.75">
      <c r="D93" s="24"/>
      <c r="E93" s="24"/>
    </row>
    <row r="94" spans="4:5" ht="12.75">
      <c r="D94" s="24"/>
      <c r="E94" s="24"/>
    </row>
  </sheetData>
  <sheetProtection selectLockedCells="1"/>
  <mergeCells count="19">
    <mergeCell ref="H13:H14"/>
    <mergeCell ref="M8:M9"/>
    <mergeCell ref="N8:N9"/>
    <mergeCell ref="M10:M11"/>
    <mergeCell ref="N10:N11"/>
    <mergeCell ref="N12:N13"/>
    <mergeCell ref="M12:M13"/>
    <mergeCell ref="M14:M15"/>
    <mergeCell ref="N14:N15"/>
    <mergeCell ref="A1:N1"/>
    <mergeCell ref="A2:N2"/>
    <mergeCell ref="A3:N3"/>
    <mergeCell ref="A4:N4"/>
    <mergeCell ref="H37:H38"/>
    <mergeCell ref="J17:J18"/>
    <mergeCell ref="J33:J34"/>
    <mergeCell ref="L25:L26"/>
    <mergeCell ref="H21:H22"/>
    <mergeCell ref="H29:H30"/>
  </mergeCells>
  <printOptions/>
  <pageMargins left="0.45" right="0.17" top="0.5905511811023623" bottom="0" header="0" footer="0"/>
  <pageSetup fitToHeight="1" fitToWidth="1"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"/>
  <dimension ref="C1:AF33"/>
  <sheetViews>
    <sheetView workbookViewId="0" topLeftCell="C1">
      <selection activeCell="U38" sqref="U38"/>
    </sheetView>
  </sheetViews>
  <sheetFormatPr defaultColWidth="11.57421875" defaultRowHeight="12.75"/>
  <cols>
    <col min="1" max="1" width="16.57421875" style="23" hidden="1" customWidth="1"/>
    <col min="2" max="2" width="0.85546875" style="23" hidden="1" customWidth="1"/>
    <col min="3" max="3" width="5.28125" style="175" customWidth="1"/>
    <col min="4" max="4" width="2.7109375" style="23" customWidth="1"/>
    <col min="5" max="5" width="4.28125" style="64" customWidth="1"/>
    <col min="6" max="6" width="13.00390625" style="23" bestFit="1" customWidth="1"/>
    <col min="7" max="7" width="10.28125" style="23" bestFit="1" customWidth="1"/>
    <col min="8" max="8" width="5.28125" style="64" bestFit="1" customWidth="1"/>
    <col min="9" max="9" width="1.57421875" style="23" customWidth="1"/>
    <col min="10" max="10" width="0.85546875" style="23" customWidth="1"/>
    <col min="11" max="12" width="1.57421875" style="23" customWidth="1"/>
    <col min="13" max="13" width="0.85546875" style="23" customWidth="1"/>
    <col min="14" max="15" width="1.57421875" style="23" customWidth="1"/>
    <col min="16" max="16" width="0.85546875" style="23" customWidth="1"/>
    <col min="17" max="18" width="1.57421875" style="23" customWidth="1"/>
    <col min="19" max="19" width="0.85546875" style="23" customWidth="1"/>
    <col min="20" max="21" width="1.57421875" style="23" customWidth="1"/>
    <col min="22" max="22" width="0.85546875" style="23" customWidth="1"/>
    <col min="23" max="24" width="1.57421875" style="23" customWidth="1"/>
    <col min="25" max="25" width="0.85546875" style="23" customWidth="1"/>
    <col min="26" max="26" width="1.57421875" style="23" customWidth="1"/>
    <col min="27" max="27" width="4.00390625" style="23" customWidth="1"/>
    <col min="28" max="28" width="10.421875" style="23" customWidth="1"/>
    <col min="29" max="29" width="1.1484375" style="23" customWidth="1"/>
    <col min="30" max="30" width="10.421875" style="23" customWidth="1"/>
    <col min="31" max="31" width="5.7109375" style="64" customWidth="1"/>
    <col min="32" max="32" width="3.7109375" style="63" customWidth="1"/>
    <col min="33" max="33" width="1.7109375" style="23" customWidth="1"/>
    <col min="34" max="16384" width="11.57421875" style="23" customWidth="1"/>
  </cols>
  <sheetData>
    <row r="1" spans="3:32" ht="24" customHeight="1">
      <c r="C1" s="663" t="str">
        <f>'[11]Teilnehmer'!A3</f>
        <v>52. Westdeutsche Senioren - Einzelmeisterschaft </v>
      </c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</row>
    <row r="2" spans="3:32" ht="24" customHeight="1">
      <c r="C2" s="663" t="str">
        <f>'[11]Teilnehmer'!A4</f>
        <v>04. + 05. Dezember  2021  in Hamm</v>
      </c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</row>
    <row r="3" spans="3:32" ht="24" customHeight="1">
      <c r="C3" s="663" t="str">
        <f>'[11]Teilnehmer'!A5</f>
        <v>Seniorinnen 85 - Einzel</v>
      </c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</row>
    <row r="4" spans="3:32" ht="32.25" customHeight="1"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3:31" ht="32.25" customHeight="1">
      <c r="C5" s="23"/>
      <c r="AE5" s="70">
        <v>0.020833333333333332</v>
      </c>
    </row>
    <row r="6" spans="3:32" ht="32.25" customHeight="1" thickBot="1">
      <c r="C6" s="1"/>
      <c r="D6" s="2"/>
      <c r="E6" s="74"/>
      <c r="F6" s="662" t="s">
        <v>0</v>
      </c>
      <c r="G6" s="662"/>
      <c r="H6" s="662"/>
      <c r="O6" s="3"/>
      <c r="P6" s="3"/>
      <c r="R6" s="3"/>
      <c r="S6" s="3"/>
      <c r="U6" s="3"/>
      <c r="V6" s="3"/>
      <c r="X6" s="3"/>
      <c r="Y6" s="3"/>
      <c r="AA6" s="71" t="s">
        <v>43</v>
      </c>
      <c r="AB6" s="159">
        <f>'[11]Teilnehmer'!C7</f>
        <v>44534</v>
      </c>
      <c r="AC6" s="51"/>
      <c r="AD6" s="52" t="s">
        <v>42</v>
      </c>
      <c r="AE6" s="75" t="s">
        <v>50</v>
      </c>
      <c r="AF6" s="76">
        <v>15</v>
      </c>
    </row>
    <row r="7" spans="3:32" ht="32.25" customHeight="1" thickBot="1">
      <c r="C7" s="4" t="s">
        <v>1</v>
      </c>
      <c r="D7" s="160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677">
        <v>1</v>
      </c>
      <c r="J7" s="677"/>
      <c r="K7" s="678"/>
      <c r="L7" s="679">
        <v>2</v>
      </c>
      <c r="M7" s="677"/>
      <c r="N7" s="678"/>
      <c r="O7" s="679">
        <v>3</v>
      </c>
      <c r="P7" s="677"/>
      <c r="Q7" s="678"/>
      <c r="R7" s="679">
        <v>4</v>
      </c>
      <c r="S7" s="677"/>
      <c r="T7" s="678"/>
      <c r="U7" s="679" t="s">
        <v>7</v>
      </c>
      <c r="V7" s="677"/>
      <c r="W7" s="678"/>
      <c r="X7" s="679" t="s">
        <v>8</v>
      </c>
      <c r="Y7" s="677"/>
      <c r="Z7" s="678"/>
      <c r="AA7" s="61" t="s">
        <v>9</v>
      </c>
      <c r="AB7" s="161" t="str">
        <f>F8</f>
        <v> Blasberg</v>
      </c>
      <c r="AC7" s="162" t="s">
        <v>28</v>
      </c>
      <c r="AD7" s="163" t="str">
        <f>F11</f>
        <v>   ---</v>
      </c>
      <c r="AE7" s="70">
        <v>0.5208333333333334</v>
      </c>
      <c r="AF7" s="164" t="s">
        <v>29</v>
      </c>
    </row>
    <row r="8" spans="3:32" ht="32.25" customHeight="1">
      <c r="C8" s="165"/>
      <c r="D8" s="166">
        <v>1</v>
      </c>
      <c r="E8" s="58">
        <f>'[11]Gruppen'!D8</f>
        <v>283</v>
      </c>
      <c r="F8" s="57" t="str">
        <f>'[11]Gruppen'!E8</f>
        <v> Blasberg</v>
      </c>
      <c r="G8" s="57" t="str">
        <f>'[11]Gruppen'!F8</f>
        <v> Marianne</v>
      </c>
      <c r="H8" s="58" t="str">
        <f>'[11]Gruppen'!G8</f>
        <v>Dü</v>
      </c>
      <c r="I8" s="8"/>
      <c r="J8" s="8"/>
      <c r="K8" s="9"/>
      <c r="L8" s="30"/>
      <c r="M8" s="31"/>
      <c r="N8" s="32"/>
      <c r="O8" s="30"/>
      <c r="P8" s="31"/>
      <c r="Q8" s="32"/>
      <c r="R8" s="30"/>
      <c r="S8" s="31"/>
      <c r="T8" s="32"/>
      <c r="U8" s="33"/>
      <c r="V8" s="31"/>
      <c r="W8" s="34"/>
      <c r="X8" s="35"/>
      <c r="Y8" s="36"/>
      <c r="Z8" s="37"/>
      <c r="AA8" s="55" t="s">
        <v>10</v>
      </c>
      <c r="AB8" s="167" t="str">
        <f>F9</f>
        <v> Isern</v>
      </c>
      <c r="AC8" s="168" t="s">
        <v>28</v>
      </c>
      <c r="AD8" s="169" t="str">
        <f>F10</f>
        <v> Held - Stille</v>
      </c>
      <c r="AE8" s="59">
        <f>AE7+$AE$5</f>
        <v>0.5416666666666667</v>
      </c>
      <c r="AF8" s="170" t="s">
        <v>29</v>
      </c>
    </row>
    <row r="9" spans="3:32" ht="32.25" customHeight="1">
      <c r="C9" s="171"/>
      <c r="D9" s="172">
        <v>2</v>
      </c>
      <c r="E9" s="58">
        <f>'[11]Gruppen'!D9</f>
        <v>285</v>
      </c>
      <c r="F9" s="57" t="str">
        <f>'[11]Gruppen'!E9</f>
        <v> Isern</v>
      </c>
      <c r="G9" s="57" t="str">
        <f>'[11]Gruppen'!F9</f>
        <v> Regina</v>
      </c>
      <c r="H9" s="58" t="str">
        <f>'[11]Gruppen'!G9</f>
        <v>Dü</v>
      </c>
      <c r="I9" s="39"/>
      <c r="J9" s="40"/>
      <c r="K9" s="11"/>
      <c r="L9" s="681"/>
      <c r="M9" s="681"/>
      <c r="N9" s="681"/>
      <c r="O9" s="39"/>
      <c r="P9" s="40"/>
      <c r="Q9" s="11"/>
      <c r="R9" s="39"/>
      <c r="S9" s="40"/>
      <c r="T9" s="11"/>
      <c r="U9" s="12"/>
      <c r="V9" s="40"/>
      <c r="W9" s="41"/>
      <c r="X9" s="13"/>
      <c r="Y9" s="42"/>
      <c r="Z9" s="43"/>
      <c r="AA9" s="55" t="s">
        <v>11</v>
      </c>
      <c r="AB9" s="167" t="str">
        <f>F10</f>
        <v> Held - Stille</v>
      </c>
      <c r="AC9" s="168" t="s">
        <v>28</v>
      </c>
      <c r="AD9" s="169" t="str">
        <f>F8</f>
        <v> Blasberg</v>
      </c>
      <c r="AE9" s="59">
        <f>AE8+$AE$5</f>
        <v>0.5625000000000001</v>
      </c>
      <c r="AF9" s="170" t="s">
        <v>29</v>
      </c>
    </row>
    <row r="10" spans="3:32" ht="32.25" customHeight="1">
      <c r="C10" s="171"/>
      <c r="D10" s="172">
        <v>3</v>
      </c>
      <c r="E10" s="58">
        <f>'[11]Gruppen'!D10</f>
        <v>284</v>
      </c>
      <c r="F10" s="57" t="str">
        <f>'[11]Gruppen'!E10</f>
        <v> Held - Stille</v>
      </c>
      <c r="G10" s="57" t="str">
        <f>'[11]Gruppen'!F10</f>
        <v> Margarete</v>
      </c>
      <c r="H10" s="58" t="str">
        <f>'[11]Gruppen'!G10</f>
        <v>OWL</v>
      </c>
      <c r="I10" s="39"/>
      <c r="J10" s="40"/>
      <c r="K10" s="11"/>
      <c r="L10" s="39"/>
      <c r="M10" s="40"/>
      <c r="N10" s="11"/>
      <c r="O10" s="681"/>
      <c r="P10" s="681"/>
      <c r="Q10" s="681"/>
      <c r="R10" s="39"/>
      <c r="S10" s="40"/>
      <c r="T10" s="11"/>
      <c r="U10" s="12"/>
      <c r="V10" s="40"/>
      <c r="W10" s="41"/>
      <c r="X10" s="13"/>
      <c r="Y10" s="42"/>
      <c r="Z10" s="43"/>
      <c r="AA10" s="55" t="s">
        <v>12</v>
      </c>
      <c r="AB10" s="161" t="str">
        <f>F11</f>
        <v>   ---</v>
      </c>
      <c r="AC10" s="162" t="s">
        <v>28</v>
      </c>
      <c r="AD10" s="163" t="str">
        <f>F9</f>
        <v> Isern</v>
      </c>
      <c r="AE10" s="70">
        <f>AE9+$AE$5</f>
        <v>0.5833333333333335</v>
      </c>
      <c r="AF10" s="164" t="s">
        <v>29</v>
      </c>
    </row>
    <row r="11" spans="3:32" ht="32.25" customHeight="1" thickBot="1">
      <c r="C11" s="173"/>
      <c r="D11" s="174">
        <v>4</v>
      </c>
      <c r="E11" s="77">
        <f>'[11]Gruppen'!D11</f>
        <v>0</v>
      </c>
      <c r="F11" s="53" t="str">
        <f>'[11]Gruppen'!E11</f>
        <v>   ---</v>
      </c>
      <c r="G11" s="78">
        <f>'[11]Gruppen'!F11</f>
        <v>0</v>
      </c>
      <c r="H11" s="77">
        <f>'[11]Gruppen'!G11</f>
        <v>0</v>
      </c>
      <c r="I11" s="45"/>
      <c r="J11" s="46"/>
      <c r="K11" s="14"/>
      <c r="L11" s="45"/>
      <c r="M11" s="46"/>
      <c r="N11" s="14"/>
      <c r="O11" s="45"/>
      <c r="P11" s="46"/>
      <c r="Q11" s="14"/>
      <c r="R11" s="680"/>
      <c r="S11" s="680"/>
      <c r="T11" s="680"/>
      <c r="U11" s="47"/>
      <c r="V11" s="46"/>
      <c r="W11" s="48"/>
      <c r="X11" s="15"/>
      <c r="Y11" s="49"/>
      <c r="Z11" s="50"/>
      <c r="AA11" s="55" t="s">
        <v>13</v>
      </c>
      <c r="AB11" s="167" t="str">
        <f>F8</f>
        <v> Blasberg</v>
      </c>
      <c r="AC11" s="168" t="s">
        <v>28</v>
      </c>
      <c r="AD11" s="169" t="str">
        <f>F9</f>
        <v> Isern</v>
      </c>
      <c r="AE11" s="59">
        <f>AE10</f>
        <v>0.5833333333333335</v>
      </c>
      <c r="AF11" s="170" t="s">
        <v>29</v>
      </c>
    </row>
    <row r="12" spans="24:32" ht="32.25" customHeight="1">
      <c r="X12" s="24"/>
      <c r="Y12" s="24"/>
      <c r="Z12" s="24"/>
      <c r="AA12" s="56" t="s">
        <v>14</v>
      </c>
      <c r="AB12" s="176" t="str">
        <f>F10</f>
        <v> Held - Stille</v>
      </c>
      <c r="AC12" s="177" t="s">
        <v>28</v>
      </c>
      <c r="AD12" s="178" t="str">
        <f>F11</f>
        <v>   ---</v>
      </c>
      <c r="AE12" s="79">
        <f>AE11+$AE$5</f>
        <v>0.6041666666666669</v>
      </c>
      <c r="AF12" s="179" t="s">
        <v>29</v>
      </c>
    </row>
    <row r="13" spans="3:32" ht="32.25" customHeight="1" hidden="1" thickBot="1">
      <c r="C13" s="1"/>
      <c r="F13" s="662" t="s">
        <v>15</v>
      </c>
      <c r="G13" s="662"/>
      <c r="H13" s="662"/>
      <c r="O13" s="3"/>
      <c r="P13" s="3"/>
      <c r="R13" s="3"/>
      <c r="S13" s="3"/>
      <c r="U13" s="3"/>
      <c r="V13" s="3"/>
      <c r="X13" s="19"/>
      <c r="Y13" s="19"/>
      <c r="Z13" s="24"/>
      <c r="AA13" s="71" t="s">
        <v>43</v>
      </c>
      <c r="AB13" s="159">
        <f>AB6</f>
        <v>44534</v>
      </c>
      <c r="AC13" s="51"/>
      <c r="AD13" s="52" t="str">
        <f>AD6</f>
        <v>Halle 1</v>
      </c>
      <c r="AE13" s="75" t="s">
        <v>30</v>
      </c>
      <c r="AF13" s="76">
        <f>AF6+1</f>
        <v>16</v>
      </c>
    </row>
    <row r="14" spans="3:32" ht="32.25" customHeight="1" hidden="1" thickBot="1">
      <c r="C14" s="4" t="s">
        <v>1</v>
      </c>
      <c r="D14" s="160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677">
        <v>1</v>
      </c>
      <c r="J14" s="677"/>
      <c r="K14" s="678"/>
      <c r="L14" s="679">
        <v>2</v>
      </c>
      <c r="M14" s="677"/>
      <c r="N14" s="678"/>
      <c r="O14" s="679">
        <v>3</v>
      </c>
      <c r="P14" s="677"/>
      <c r="Q14" s="678"/>
      <c r="R14" s="679">
        <v>4</v>
      </c>
      <c r="S14" s="677"/>
      <c r="T14" s="678"/>
      <c r="U14" s="679" t="s">
        <v>7</v>
      </c>
      <c r="V14" s="677"/>
      <c r="W14" s="678"/>
      <c r="X14" s="679" t="s">
        <v>8</v>
      </c>
      <c r="Y14" s="677"/>
      <c r="Z14" s="678"/>
      <c r="AA14" s="61" t="s">
        <v>9</v>
      </c>
      <c r="AB14" s="161" t="e">
        <f>F15</f>
        <v>#N/A</v>
      </c>
      <c r="AC14" s="162" t="s">
        <v>28</v>
      </c>
      <c r="AD14" s="163" t="e">
        <f>F18</f>
        <v>#N/A</v>
      </c>
      <c r="AE14" s="70">
        <v>0.375</v>
      </c>
      <c r="AF14" s="164" t="s">
        <v>29</v>
      </c>
    </row>
    <row r="15" spans="3:32" ht="32.25" customHeight="1" hidden="1">
      <c r="C15" s="165"/>
      <c r="D15" s="166">
        <v>1</v>
      </c>
      <c r="E15" s="58" t="e">
        <f>'[11]Gruppen'!D15</f>
        <v>#N/A</v>
      </c>
      <c r="F15" s="57" t="e">
        <f>'[11]Gruppen'!E15</f>
        <v>#N/A</v>
      </c>
      <c r="G15" s="57" t="e">
        <f>'[11]Gruppen'!F15</f>
        <v>#N/A</v>
      </c>
      <c r="H15" s="58" t="e">
        <f>'[11]Gruppen'!G15</f>
        <v>#N/A</v>
      </c>
      <c r="I15" s="8"/>
      <c r="J15" s="8"/>
      <c r="K15" s="9"/>
      <c r="L15" s="30"/>
      <c r="M15" s="31"/>
      <c r="N15" s="32"/>
      <c r="O15" s="30"/>
      <c r="P15" s="31"/>
      <c r="Q15" s="32"/>
      <c r="R15" s="30"/>
      <c r="S15" s="31"/>
      <c r="T15" s="32"/>
      <c r="U15" s="33"/>
      <c r="V15" s="31"/>
      <c r="W15" s="34"/>
      <c r="X15" s="35"/>
      <c r="Y15" s="36"/>
      <c r="Z15" s="37"/>
      <c r="AA15" s="55" t="s">
        <v>10</v>
      </c>
      <c r="AB15" s="167" t="e">
        <f>F16</f>
        <v>#N/A</v>
      </c>
      <c r="AC15" s="168" t="s">
        <v>28</v>
      </c>
      <c r="AD15" s="169" t="e">
        <f>F17</f>
        <v>#N/A</v>
      </c>
      <c r="AE15" s="59">
        <f>AE14</f>
        <v>0.375</v>
      </c>
      <c r="AF15" s="170" t="s">
        <v>29</v>
      </c>
    </row>
    <row r="16" spans="3:32" ht="32.25" customHeight="1" hidden="1">
      <c r="C16" s="171"/>
      <c r="D16" s="172">
        <v>2</v>
      </c>
      <c r="E16" s="58" t="e">
        <f>'[11]Gruppen'!D16</f>
        <v>#N/A</v>
      </c>
      <c r="F16" s="57" t="e">
        <f>'[11]Gruppen'!E16</f>
        <v>#N/A</v>
      </c>
      <c r="G16" s="57" t="e">
        <f>'[11]Gruppen'!F16</f>
        <v>#N/A</v>
      </c>
      <c r="H16" s="58" t="e">
        <f>'[11]Gruppen'!G16</f>
        <v>#N/A</v>
      </c>
      <c r="I16" s="39"/>
      <c r="J16" s="40"/>
      <c r="K16" s="11"/>
      <c r="L16" s="681"/>
      <c r="M16" s="681"/>
      <c r="N16" s="681"/>
      <c r="O16" s="39"/>
      <c r="P16" s="40"/>
      <c r="Q16" s="11"/>
      <c r="R16" s="39"/>
      <c r="S16" s="40"/>
      <c r="T16" s="11"/>
      <c r="U16" s="12"/>
      <c r="V16" s="40"/>
      <c r="W16" s="41"/>
      <c r="X16" s="13"/>
      <c r="Y16" s="42"/>
      <c r="Z16" s="43"/>
      <c r="AA16" s="55" t="s">
        <v>11</v>
      </c>
      <c r="AB16" s="167" t="e">
        <f>F17</f>
        <v>#N/A</v>
      </c>
      <c r="AC16" s="168" t="s">
        <v>28</v>
      </c>
      <c r="AD16" s="169" t="e">
        <f>F15</f>
        <v>#N/A</v>
      </c>
      <c r="AE16" s="59">
        <f>AE15+$AE$5</f>
        <v>0.3958333333333333</v>
      </c>
      <c r="AF16" s="170" t="s">
        <v>29</v>
      </c>
    </row>
    <row r="17" spans="3:32" ht="32.25" customHeight="1" hidden="1">
      <c r="C17" s="171"/>
      <c r="D17" s="172">
        <v>3</v>
      </c>
      <c r="E17" s="58" t="e">
        <f>'[11]Gruppen'!D17</f>
        <v>#N/A</v>
      </c>
      <c r="F17" s="57" t="e">
        <f>'[11]Gruppen'!E17</f>
        <v>#N/A</v>
      </c>
      <c r="G17" s="57" t="e">
        <f>'[11]Gruppen'!F17</f>
        <v>#N/A</v>
      </c>
      <c r="H17" s="58" t="e">
        <f>'[11]Gruppen'!G17</f>
        <v>#N/A</v>
      </c>
      <c r="I17" s="39"/>
      <c r="J17" s="40"/>
      <c r="K17" s="11"/>
      <c r="L17" s="39"/>
      <c r="M17" s="40"/>
      <c r="N17" s="11"/>
      <c r="O17" s="681"/>
      <c r="P17" s="681"/>
      <c r="Q17" s="681"/>
      <c r="R17" s="39"/>
      <c r="S17" s="40"/>
      <c r="T17" s="11"/>
      <c r="U17" s="12"/>
      <c r="V17" s="40"/>
      <c r="W17" s="41"/>
      <c r="X17" s="13"/>
      <c r="Y17" s="42"/>
      <c r="Z17" s="43"/>
      <c r="AA17" s="55" t="s">
        <v>12</v>
      </c>
      <c r="AB17" s="161" t="e">
        <f>F18</f>
        <v>#N/A</v>
      </c>
      <c r="AC17" s="162" t="s">
        <v>28</v>
      </c>
      <c r="AD17" s="163" t="e">
        <f>F16</f>
        <v>#N/A</v>
      </c>
      <c r="AE17" s="70">
        <f>AE16</f>
        <v>0.3958333333333333</v>
      </c>
      <c r="AF17" s="164" t="s">
        <v>29</v>
      </c>
    </row>
    <row r="18" spans="3:32" ht="32.25" customHeight="1" hidden="1" thickBot="1">
      <c r="C18" s="173"/>
      <c r="D18" s="174">
        <v>4</v>
      </c>
      <c r="E18" s="77" t="e">
        <f>'[11]Gruppen'!D18</f>
        <v>#N/A</v>
      </c>
      <c r="F18" s="53" t="e">
        <f>'[11]Gruppen'!E18</f>
        <v>#N/A</v>
      </c>
      <c r="G18" s="78" t="e">
        <f>'[11]Gruppen'!F18</f>
        <v>#N/A</v>
      </c>
      <c r="H18" s="77" t="e">
        <f>'[11]Gruppen'!G18</f>
        <v>#N/A</v>
      </c>
      <c r="I18" s="45"/>
      <c r="J18" s="46"/>
      <c r="K18" s="14"/>
      <c r="L18" s="45"/>
      <c r="M18" s="46"/>
      <c r="N18" s="14"/>
      <c r="O18" s="45"/>
      <c r="P18" s="46"/>
      <c r="Q18" s="14"/>
      <c r="R18" s="680"/>
      <c r="S18" s="680"/>
      <c r="T18" s="680"/>
      <c r="U18" s="47"/>
      <c r="V18" s="46"/>
      <c r="W18" s="48"/>
      <c r="X18" s="15"/>
      <c r="Y18" s="49"/>
      <c r="Z18" s="50"/>
      <c r="AA18" s="55" t="s">
        <v>13</v>
      </c>
      <c r="AB18" s="167" t="e">
        <f>F15</f>
        <v>#N/A</v>
      </c>
      <c r="AC18" s="168" t="s">
        <v>28</v>
      </c>
      <c r="AD18" s="169" t="e">
        <f>F16</f>
        <v>#N/A</v>
      </c>
      <c r="AE18" s="59">
        <f>AE17+$AE$5</f>
        <v>0.41666666666666663</v>
      </c>
      <c r="AF18" s="170" t="s">
        <v>29</v>
      </c>
    </row>
    <row r="19" spans="24:32" ht="32.25" customHeight="1" hidden="1">
      <c r="X19" s="24"/>
      <c r="Y19" s="24"/>
      <c r="Z19" s="24"/>
      <c r="AA19" s="56" t="s">
        <v>14</v>
      </c>
      <c r="AB19" s="176" t="e">
        <f>F17</f>
        <v>#N/A</v>
      </c>
      <c r="AC19" s="177" t="s">
        <v>28</v>
      </c>
      <c r="AD19" s="178" t="e">
        <f>F18</f>
        <v>#N/A</v>
      </c>
      <c r="AE19" s="79">
        <f>AE17</f>
        <v>0.3958333333333333</v>
      </c>
      <c r="AF19" s="179" t="s">
        <v>29</v>
      </c>
    </row>
    <row r="20" spans="3:32" ht="32.25" customHeight="1" hidden="1" thickBot="1">
      <c r="C20" s="1"/>
      <c r="F20" s="662" t="s">
        <v>16</v>
      </c>
      <c r="G20" s="662"/>
      <c r="H20" s="662"/>
      <c r="O20" s="3"/>
      <c r="P20" s="3"/>
      <c r="R20" s="3"/>
      <c r="S20" s="3"/>
      <c r="U20" s="3"/>
      <c r="V20" s="3"/>
      <c r="X20" s="19"/>
      <c r="Y20" s="19"/>
      <c r="Z20" s="24"/>
      <c r="AA20" s="71" t="s">
        <v>43</v>
      </c>
      <c r="AB20" s="159">
        <f>AB6</f>
        <v>44534</v>
      </c>
      <c r="AC20" s="51"/>
      <c r="AD20" s="52" t="str">
        <f>AD6</f>
        <v>Halle 1</v>
      </c>
      <c r="AE20" s="75" t="s">
        <v>30</v>
      </c>
      <c r="AF20" s="76">
        <f>AF13+1</f>
        <v>17</v>
      </c>
    </row>
    <row r="21" spans="3:32" ht="32.25" customHeight="1" hidden="1" thickBot="1">
      <c r="C21" s="4" t="s">
        <v>1</v>
      </c>
      <c r="D21" s="160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677">
        <v>1</v>
      </c>
      <c r="J21" s="677"/>
      <c r="K21" s="678"/>
      <c r="L21" s="679">
        <v>2</v>
      </c>
      <c r="M21" s="677"/>
      <c r="N21" s="678"/>
      <c r="O21" s="679">
        <v>3</v>
      </c>
      <c r="P21" s="677"/>
      <c r="Q21" s="678"/>
      <c r="R21" s="679">
        <v>4</v>
      </c>
      <c r="S21" s="677"/>
      <c r="T21" s="678"/>
      <c r="U21" s="679" t="s">
        <v>7</v>
      </c>
      <c r="V21" s="677"/>
      <c r="W21" s="678"/>
      <c r="X21" s="679" t="s">
        <v>8</v>
      </c>
      <c r="Y21" s="677"/>
      <c r="Z21" s="678"/>
      <c r="AA21" s="55" t="s">
        <v>9</v>
      </c>
      <c r="AB21" s="167" t="e">
        <f>F22</f>
        <v>#N/A</v>
      </c>
      <c r="AC21" s="168" t="s">
        <v>28</v>
      </c>
      <c r="AD21" s="169" t="e">
        <f>F25</f>
        <v>#N/A</v>
      </c>
      <c r="AE21" s="59">
        <f>AE14</f>
        <v>0.375</v>
      </c>
      <c r="AF21" s="72" t="s">
        <v>29</v>
      </c>
    </row>
    <row r="22" spans="3:32" ht="32.25" customHeight="1" hidden="1">
      <c r="C22" s="29">
        <v>3</v>
      </c>
      <c r="D22" s="166">
        <v>1</v>
      </c>
      <c r="E22" s="58" t="e">
        <f>'[11]Gruppen'!D22</f>
        <v>#N/A</v>
      </c>
      <c r="F22" s="57" t="e">
        <f>'[11]Gruppen'!E22</f>
        <v>#N/A</v>
      </c>
      <c r="G22" s="57" t="e">
        <f>'[11]Gruppen'!F22</f>
        <v>#N/A</v>
      </c>
      <c r="H22" s="58" t="e">
        <f>'[11]Gruppen'!G22</f>
        <v>#N/A</v>
      </c>
      <c r="I22" s="8"/>
      <c r="J22" s="8"/>
      <c r="K22" s="9"/>
      <c r="L22" s="30"/>
      <c r="M22" s="31"/>
      <c r="N22" s="32"/>
      <c r="O22" s="30"/>
      <c r="P22" s="31"/>
      <c r="Q22" s="32"/>
      <c r="R22" s="30"/>
      <c r="S22" s="31"/>
      <c r="T22" s="32"/>
      <c r="U22" s="33"/>
      <c r="V22" s="31"/>
      <c r="W22" s="34"/>
      <c r="X22" s="35"/>
      <c r="Y22" s="36"/>
      <c r="Z22" s="37"/>
      <c r="AA22" s="55" t="s">
        <v>10</v>
      </c>
      <c r="AB22" s="167" t="e">
        <f>F23</f>
        <v>#N/A</v>
      </c>
      <c r="AC22" s="168" t="s">
        <v>28</v>
      </c>
      <c r="AD22" s="169" t="e">
        <f>F24</f>
        <v>#N/A</v>
      </c>
      <c r="AE22" s="59">
        <f>AE21+$AE$5</f>
        <v>0.3958333333333333</v>
      </c>
      <c r="AF22" s="72" t="s">
        <v>29</v>
      </c>
    </row>
    <row r="23" spans="3:32" ht="32.25" customHeight="1" hidden="1">
      <c r="C23" s="38">
        <v>4</v>
      </c>
      <c r="D23" s="172">
        <v>2</v>
      </c>
      <c r="E23" s="58" t="e">
        <f>'[11]Gruppen'!D23</f>
        <v>#N/A</v>
      </c>
      <c r="F23" s="57" t="e">
        <f>'[11]Gruppen'!E23</f>
        <v>#N/A</v>
      </c>
      <c r="G23" s="57" t="e">
        <f>'[11]Gruppen'!F23</f>
        <v>#N/A</v>
      </c>
      <c r="H23" s="58" t="e">
        <f>'[11]Gruppen'!G23</f>
        <v>#N/A</v>
      </c>
      <c r="I23" s="39"/>
      <c r="J23" s="40"/>
      <c r="K23" s="11"/>
      <c r="L23" s="681"/>
      <c r="M23" s="681"/>
      <c r="N23" s="681"/>
      <c r="O23" s="39"/>
      <c r="P23" s="40"/>
      <c r="Q23" s="11"/>
      <c r="R23" s="39"/>
      <c r="S23" s="40"/>
      <c r="T23" s="11"/>
      <c r="U23" s="12"/>
      <c r="V23" s="40"/>
      <c r="W23" s="41"/>
      <c r="X23" s="13"/>
      <c r="Y23" s="42"/>
      <c r="Z23" s="43"/>
      <c r="AA23" s="55" t="s">
        <v>11</v>
      </c>
      <c r="AB23" s="167" t="e">
        <f>F24</f>
        <v>#N/A</v>
      </c>
      <c r="AC23" s="168" t="s">
        <v>28</v>
      </c>
      <c r="AD23" s="169" t="e">
        <f>F22</f>
        <v>#N/A</v>
      </c>
      <c r="AE23" s="59">
        <f>AE22+$AE$5</f>
        <v>0.41666666666666663</v>
      </c>
      <c r="AF23" s="72" t="s">
        <v>29</v>
      </c>
    </row>
    <row r="24" spans="3:32" ht="32.25" customHeight="1" hidden="1">
      <c r="C24" s="38">
        <v>1</v>
      </c>
      <c r="D24" s="172">
        <v>3</v>
      </c>
      <c r="E24" s="58" t="e">
        <f>'[11]Gruppen'!D24</f>
        <v>#N/A</v>
      </c>
      <c r="F24" s="57" t="e">
        <f>'[11]Gruppen'!E24</f>
        <v>#N/A</v>
      </c>
      <c r="G24" s="57" t="e">
        <f>'[11]Gruppen'!F24</f>
        <v>#N/A</v>
      </c>
      <c r="H24" s="58" t="e">
        <f>'[11]Gruppen'!G24</f>
        <v>#N/A</v>
      </c>
      <c r="I24" s="39"/>
      <c r="J24" s="40"/>
      <c r="K24" s="11"/>
      <c r="L24" s="39"/>
      <c r="M24" s="40"/>
      <c r="N24" s="11"/>
      <c r="O24" s="681"/>
      <c r="P24" s="681"/>
      <c r="Q24" s="681"/>
      <c r="R24" s="39"/>
      <c r="S24" s="40"/>
      <c r="T24" s="11"/>
      <c r="U24" s="12"/>
      <c r="V24" s="40"/>
      <c r="W24" s="41"/>
      <c r="X24" s="13"/>
      <c r="Y24" s="42"/>
      <c r="Z24" s="43"/>
      <c r="AA24" s="55" t="s">
        <v>12</v>
      </c>
      <c r="AB24" s="167" t="e">
        <f>F25</f>
        <v>#N/A</v>
      </c>
      <c r="AC24" s="168" t="s">
        <v>28</v>
      </c>
      <c r="AD24" s="169" t="e">
        <f>F23</f>
        <v>#N/A</v>
      </c>
      <c r="AE24" s="59">
        <f>AE23+$AE$5</f>
        <v>0.43749999999999994</v>
      </c>
      <c r="AF24" s="72" t="s">
        <v>29</v>
      </c>
    </row>
    <row r="25" spans="3:32" ht="32.25" customHeight="1" hidden="1" thickBot="1">
      <c r="C25" s="44">
        <v>2</v>
      </c>
      <c r="D25" s="174">
        <v>4</v>
      </c>
      <c r="E25" s="54" t="e">
        <f>'[11]Gruppen'!D25</f>
        <v>#N/A</v>
      </c>
      <c r="F25" s="53" t="e">
        <f>'[11]Gruppen'!E25</f>
        <v>#N/A</v>
      </c>
      <c r="G25" s="53" t="e">
        <f>'[11]Gruppen'!F25</f>
        <v>#N/A</v>
      </c>
      <c r="H25" s="54" t="e">
        <f>'[11]Gruppen'!G25</f>
        <v>#N/A</v>
      </c>
      <c r="I25" s="45"/>
      <c r="J25" s="46"/>
      <c r="K25" s="14"/>
      <c r="L25" s="45"/>
      <c r="M25" s="46"/>
      <c r="N25" s="14"/>
      <c r="O25" s="45"/>
      <c r="P25" s="46"/>
      <c r="Q25" s="14"/>
      <c r="R25" s="680"/>
      <c r="S25" s="680"/>
      <c r="T25" s="680"/>
      <c r="U25" s="47"/>
      <c r="V25" s="46"/>
      <c r="W25" s="48"/>
      <c r="X25" s="15"/>
      <c r="Y25" s="49"/>
      <c r="Z25" s="50"/>
      <c r="AA25" s="55" t="s">
        <v>13</v>
      </c>
      <c r="AB25" s="167" t="e">
        <f>F22</f>
        <v>#N/A</v>
      </c>
      <c r="AC25" s="168" t="s">
        <v>28</v>
      </c>
      <c r="AD25" s="169" t="e">
        <f>F23</f>
        <v>#N/A</v>
      </c>
      <c r="AE25" s="59">
        <f>AE24+$AE$5</f>
        <v>0.45833333333333326</v>
      </c>
      <c r="AF25" s="72" t="s">
        <v>29</v>
      </c>
    </row>
    <row r="26" spans="24:32" ht="32.25" customHeight="1" hidden="1">
      <c r="X26" s="24"/>
      <c r="Y26" s="24"/>
      <c r="Z26" s="24"/>
      <c r="AA26" s="56" t="s">
        <v>14</v>
      </c>
      <c r="AB26" s="180" t="e">
        <f>F24</f>
        <v>#N/A</v>
      </c>
      <c r="AC26" s="181" t="s">
        <v>28</v>
      </c>
      <c r="AD26" s="182" t="e">
        <f>F25</f>
        <v>#N/A</v>
      </c>
      <c r="AE26" s="60">
        <f>AE25+$AE$5</f>
        <v>0.4791666666666666</v>
      </c>
      <c r="AF26" s="73" t="s">
        <v>29</v>
      </c>
    </row>
    <row r="27" spans="3:32" ht="24" customHeight="1" hidden="1" thickBot="1">
      <c r="C27" s="1"/>
      <c r="F27" s="662" t="s">
        <v>17</v>
      </c>
      <c r="G27" s="662"/>
      <c r="H27" s="662"/>
      <c r="O27" s="3"/>
      <c r="P27" s="3"/>
      <c r="R27" s="3"/>
      <c r="S27" s="3"/>
      <c r="U27" s="3"/>
      <c r="V27" s="3"/>
      <c r="X27" s="19"/>
      <c r="Y27" s="19"/>
      <c r="Z27" s="24"/>
      <c r="AA27" s="71"/>
      <c r="AB27" s="159">
        <f>AB6</f>
        <v>44534</v>
      </c>
      <c r="AC27" s="51"/>
      <c r="AD27" s="52" t="str">
        <f>AD6</f>
        <v>Halle 1</v>
      </c>
      <c r="AE27" s="75" t="s">
        <v>30</v>
      </c>
      <c r="AF27" s="76">
        <f>AF20+1</f>
        <v>18</v>
      </c>
    </row>
    <row r="28" spans="3:32" ht="24" customHeight="1" hidden="1" thickBot="1">
      <c r="C28" s="4" t="s">
        <v>1</v>
      </c>
      <c r="D28" s="160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677">
        <v>1</v>
      </c>
      <c r="J28" s="677"/>
      <c r="K28" s="678"/>
      <c r="L28" s="679">
        <v>2</v>
      </c>
      <c r="M28" s="677"/>
      <c r="N28" s="678"/>
      <c r="O28" s="679">
        <v>3</v>
      </c>
      <c r="P28" s="677"/>
      <c r="Q28" s="678"/>
      <c r="R28" s="679">
        <v>4</v>
      </c>
      <c r="S28" s="677"/>
      <c r="T28" s="678"/>
      <c r="U28" s="679" t="s">
        <v>7</v>
      </c>
      <c r="V28" s="677"/>
      <c r="W28" s="678"/>
      <c r="X28" s="679" t="s">
        <v>8</v>
      </c>
      <c r="Y28" s="677"/>
      <c r="Z28" s="678"/>
      <c r="AA28" s="55" t="s">
        <v>9</v>
      </c>
      <c r="AB28" s="167" t="e">
        <f>F29</f>
        <v>#N/A</v>
      </c>
      <c r="AC28" s="168" t="s">
        <v>28</v>
      </c>
      <c r="AD28" s="169" t="e">
        <f>F32</f>
        <v>#N/A</v>
      </c>
      <c r="AE28" s="59">
        <f>AE21</f>
        <v>0.375</v>
      </c>
      <c r="AF28" s="72" t="s">
        <v>29</v>
      </c>
    </row>
    <row r="29" spans="3:32" ht="24" customHeight="1" hidden="1">
      <c r="C29" s="29">
        <v>1</v>
      </c>
      <c r="D29" s="166">
        <v>1</v>
      </c>
      <c r="E29" s="58" t="e">
        <f>'[11]Gruppen'!D29</f>
        <v>#N/A</v>
      </c>
      <c r="F29" s="57" t="e">
        <f>'[11]Gruppen'!E29</f>
        <v>#N/A</v>
      </c>
      <c r="G29" s="57" t="e">
        <f>'[11]Gruppen'!F29</f>
        <v>#N/A</v>
      </c>
      <c r="H29" s="58" t="e">
        <f>'[11]Gruppen'!G29</f>
        <v>#N/A</v>
      </c>
      <c r="I29" s="8"/>
      <c r="J29" s="8"/>
      <c r="K29" s="9"/>
      <c r="L29" s="30"/>
      <c r="M29" s="31"/>
      <c r="N29" s="32"/>
      <c r="O29" s="30"/>
      <c r="P29" s="31"/>
      <c r="Q29" s="32"/>
      <c r="R29" s="30"/>
      <c r="S29" s="31"/>
      <c r="T29" s="32"/>
      <c r="U29" s="33"/>
      <c r="V29" s="31"/>
      <c r="W29" s="34"/>
      <c r="X29" s="35"/>
      <c r="Y29" s="36"/>
      <c r="Z29" s="37"/>
      <c r="AA29" s="55" t="s">
        <v>10</v>
      </c>
      <c r="AB29" s="167" t="e">
        <f>F30</f>
        <v>#N/A</v>
      </c>
      <c r="AC29" s="168" t="s">
        <v>28</v>
      </c>
      <c r="AD29" s="169" t="e">
        <f>F31</f>
        <v>#N/A</v>
      </c>
      <c r="AE29" s="59">
        <f>AE28+$AE$5</f>
        <v>0.3958333333333333</v>
      </c>
      <c r="AF29" s="72" t="s">
        <v>29</v>
      </c>
    </row>
    <row r="30" spans="3:32" ht="24" customHeight="1" hidden="1">
      <c r="C30" s="38">
        <v>4</v>
      </c>
      <c r="D30" s="172">
        <v>2</v>
      </c>
      <c r="E30" s="58" t="e">
        <f>'[11]Gruppen'!D30</f>
        <v>#N/A</v>
      </c>
      <c r="F30" s="57" t="e">
        <f>'[11]Gruppen'!E30</f>
        <v>#N/A</v>
      </c>
      <c r="G30" s="57" t="e">
        <f>'[11]Gruppen'!F30</f>
        <v>#N/A</v>
      </c>
      <c r="H30" s="58" t="e">
        <f>'[11]Gruppen'!G30</f>
        <v>#N/A</v>
      </c>
      <c r="I30" s="39"/>
      <c r="J30" s="40"/>
      <c r="K30" s="11"/>
      <c r="L30" s="681"/>
      <c r="M30" s="681"/>
      <c r="N30" s="681"/>
      <c r="O30" s="39"/>
      <c r="P30" s="40"/>
      <c r="Q30" s="11"/>
      <c r="R30" s="39"/>
      <c r="S30" s="40"/>
      <c r="T30" s="11"/>
      <c r="U30" s="12"/>
      <c r="V30" s="40"/>
      <c r="W30" s="41"/>
      <c r="X30" s="13"/>
      <c r="Y30" s="42"/>
      <c r="Z30" s="43"/>
      <c r="AA30" s="55" t="s">
        <v>11</v>
      </c>
      <c r="AB30" s="167" t="e">
        <f>F31</f>
        <v>#N/A</v>
      </c>
      <c r="AC30" s="168" t="s">
        <v>28</v>
      </c>
      <c r="AD30" s="169" t="e">
        <f>F29</f>
        <v>#N/A</v>
      </c>
      <c r="AE30" s="59">
        <f>AE29+$AE$5</f>
        <v>0.41666666666666663</v>
      </c>
      <c r="AF30" s="72" t="s">
        <v>29</v>
      </c>
    </row>
    <row r="31" spans="3:32" ht="24" customHeight="1" hidden="1">
      <c r="C31" s="38">
        <v>3</v>
      </c>
      <c r="D31" s="172">
        <v>3</v>
      </c>
      <c r="E31" s="58" t="e">
        <f>'[11]Gruppen'!D31</f>
        <v>#N/A</v>
      </c>
      <c r="F31" s="57" t="e">
        <f>'[11]Gruppen'!E31</f>
        <v>#N/A</v>
      </c>
      <c r="G31" s="57" t="e">
        <f>'[11]Gruppen'!F31</f>
        <v>#N/A</v>
      </c>
      <c r="H31" s="58" t="e">
        <f>'[11]Gruppen'!G31</f>
        <v>#N/A</v>
      </c>
      <c r="I31" s="39"/>
      <c r="J31" s="40"/>
      <c r="K31" s="11"/>
      <c r="L31" s="39"/>
      <c r="M31" s="40"/>
      <c r="N31" s="11"/>
      <c r="O31" s="681"/>
      <c r="P31" s="681"/>
      <c r="Q31" s="681"/>
      <c r="R31" s="39"/>
      <c r="S31" s="40"/>
      <c r="T31" s="11"/>
      <c r="U31" s="12"/>
      <c r="V31" s="40"/>
      <c r="W31" s="41"/>
      <c r="X31" s="13"/>
      <c r="Y31" s="42"/>
      <c r="Z31" s="43"/>
      <c r="AA31" s="55" t="s">
        <v>12</v>
      </c>
      <c r="AB31" s="167" t="e">
        <f>F32</f>
        <v>#N/A</v>
      </c>
      <c r="AC31" s="168" t="s">
        <v>28</v>
      </c>
      <c r="AD31" s="169" t="e">
        <f>F30</f>
        <v>#N/A</v>
      </c>
      <c r="AE31" s="59">
        <f>AE30+$AE$5</f>
        <v>0.43749999999999994</v>
      </c>
      <c r="AF31" s="72" t="s">
        <v>29</v>
      </c>
    </row>
    <row r="32" spans="3:32" ht="24" customHeight="1" hidden="1" thickBot="1">
      <c r="C32" s="44">
        <v>2</v>
      </c>
      <c r="D32" s="174">
        <v>4</v>
      </c>
      <c r="E32" s="54" t="e">
        <f>'[11]Gruppen'!D32</f>
        <v>#N/A</v>
      </c>
      <c r="F32" s="53" t="e">
        <f>'[11]Gruppen'!E32</f>
        <v>#N/A</v>
      </c>
      <c r="G32" s="53" t="e">
        <f>'[11]Gruppen'!F32</f>
        <v>#N/A</v>
      </c>
      <c r="H32" s="54" t="e">
        <f>'[11]Gruppen'!G32</f>
        <v>#N/A</v>
      </c>
      <c r="I32" s="45"/>
      <c r="J32" s="46"/>
      <c r="K32" s="14"/>
      <c r="L32" s="45"/>
      <c r="M32" s="46"/>
      <c r="N32" s="14"/>
      <c r="O32" s="45"/>
      <c r="P32" s="46"/>
      <c r="Q32" s="14"/>
      <c r="R32" s="680"/>
      <c r="S32" s="680"/>
      <c r="T32" s="680"/>
      <c r="U32" s="47"/>
      <c r="V32" s="46"/>
      <c r="W32" s="48"/>
      <c r="X32" s="15"/>
      <c r="Y32" s="49"/>
      <c r="Z32" s="50"/>
      <c r="AA32" s="55" t="s">
        <v>13</v>
      </c>
      <c r="AB32" s="167" t="e">
        <f>F29</f>
        <v>#N/A</v>
      </c>
      <c r="AC32" s="168" t="s">
        <v>28</v>
      </c>
      <c r="AD32" s="169" t="e">
        <f>F30</f>
        <v>#N/A</v>
      </c>
      <c r="AE32" s="59">
        <f>AE31+$AE$5</f>
        <v>0.45833333333333326</v>
      </c>
      <c r="AF32" s="72" t="s">
        <v>29</v>
      </c>
    </row>
    <row r="33" spans="27:32" ht="24" customHeight="1" hidden="1">
      <c r="AA33" s="56" t="s">
        <v>14</v>
      </c>
      <c r="AB33" s="180" t="e">
        <f>F31</f>
        <v>#N/A</v>
      </c>
      <c r="AC33" s="181" t="s">
        <v>28</v>
      </c>
      <c r="AD33" s="182" t="e">
        <f>F32</f>
        <v>#N/A</v>
      </c>
      <c r="AE33" s="60">
        <f>AE32+$AE$5</f>
        <v>0.4791666666666666</v>
      </c>
      <c r="AF33" s="73" t="s">
        <v>29</v>
      </c>
    </row>
    <row r="34" ht="26.25" customHeight="1"/>
    <row r="35" ht="26.25" customHeight="1"/>
  </sheetData>
  <sheetProtection/>
  <mergeCells count="43">
    <mergeCell ref="I21:K21"/>
    <mergeCell ref="L21:N21"/>
    <mergeCell ref="O21:Q21"/>
    <mergeCell ref="O17:Q17"/>
    <mergeCell ref="R21:T21"/>
    <mergeCell ref="L23:N23"/>
    <mergeCell ref="L16:N16"/>
    <mergeCell ref="O24:Q24"/>
    <mergeCell ref="I7:K7"/>
    <mergeCell ref="L7:N7"/>
    <mergeCell ref="O7:Q7"/>
    <mergeCell ref="I14:K14"/>
    <mergeCell ref="L9:N9"/>
    <mergeCell ref="L14:N14"/>
    <mergeCell ref="O14:Q14"/>
    <mergeCell ref="O10:Q10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L30:N30"/>
    <mergeCell ref="I28:K28"/>
    <mergeCell ref="R32:T32"/>
    <mergeCell ref="O31:Q31"/>
    <mergeCell ref="R28:T28"/>
    <mergeCell ref="L28:N28"/>
    <mergeCell ref="O28:Q28"/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D94"/>
  <sheetViews>
    <sheetView workbookViewId="0" topLeftCell="B4">
      <selection activeCell="L40" sqref="L40"/>
    </sheetView>
  </sheetViews>
  <sheetFormatPr defaultColWidth="11.421875" defaultRowHeight="12.75"/>
  <cols>
    <col min="1" max="1" width="3.7109375" style="23" hidden="1" customWidth="1"/>
    <col min="2" max="2" width="3.7109375" style="23" customWidth="1"/>
    <col min="3" max="3" width="3.7109375" style="23" hidden="1" customWidth="1"/>
    <col min="4" max="5" width="7.8515625" style="23" hidden="1" customWidth="1"/>
    <col min="6" max="6" width="28.00390625" style="23" hidden="1" customWidth="1"/>
    <col min="7" max="7" width="3.8515625" style="23" hidden="1" customWidth="1"/>
    <col min="8" max="8" width="27.7109375" style="23" customWidth="1"/>
    <col min="9" max="9" width="4.00390625" style="23" customWidth="1"/>
    <col min="10" max="10" width="27.7109375" style="23" customWidth="1"/>
    <col min="11" max="11" width="4.00390625" style="23" customWidth="1"/>
    <col min="12" max="12" width="27.7109375" style="23" customWidth="1"/>
    <col min="13" max="13" width="4.00390625" style="23" customWidth="1"/>
    <col min="14" max="14" width="27.7109375" style="23" customWidth="1"/>
    <col min="15" max="15" width="4.28125" style="23" customWidth="1"/>
    <col min="16" max="16" width="4.421875" style="23" hidden="1" customWidth="1"/>
    <col min="17" max="17" width="26.7109375" style="23" hidden="1" customWidth="1"/>
    <col min="18" max="18" width="6.421875" style="23" hidden="1" customWidth="1"/>
    <col min="19" max="19" width="37.57421875" style="23" hidden="1" customWidth="1"/>
    <col min="20" max="25" width="0" style="23" hidden="1" customWidth="1"/>
    <col min="26" max="29" width="11.421875" style="23" hidden="1" customWidth="1"/>
    <col min="30" max="30" width="19.140625" style="23" hidden="1" customWidth="1"/>
    <col min="31" max="32" width="11.421875" style="23" hidden="1" customWidth="1"/>
    <col min="33" max="16384" width="11.421875" style="23" customWidth="1"/>
  </cols>
  <sheetData>
    <row r="1" spans="1:14" ht="27" customHeight="1">
      <c r="A1" s="663" t="str">
        <f>'[8]Teilnehmer'!A3</f>
        <v>52. Westdeutsche Senioren - Einzelmeisterschaft 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</row>
    <row r="2" spans="1:14" ht="27" customHeight="1">
      <c r="A2" s="663" t="str">
        <f>'[8]Teilnehmer'!A4</f>
        <v>04. + 05. Dezember  2021  in Hamm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7" customHeight="1">
      <c r="A3" s="663" t="str">
        <f>'[8]Teilnehmer'!A5</f>
        <v>Seniorinnen 70 - 85  Doppel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4" s="143" customFormat="1" ht="1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4:12" s="143" customFormat="1" ht="15" customHeight="1">
      <c r="D5" s="144"/>
      <c r="F5" s="145">
        <f>'[8]Doppel_Zeit '!D5</f>
        <v>44534</v>
      </c>
      <c r="H5" s="145">
        <f>'[8]Doppel_Zeit '!H5</f>
        <v>44534</v>
      </c>
      <c r="J5" s="145">
        <f>'[8]Doppel_Zeit '!H5</f>
        <v>44534</v>
      </c>
      <c r="L5" s="145">
        <f>'[8]Doppel_Zeit '!P5</f>
        <v>44534</v>
      </c>
    </row>
    <row r="6" spans="3:14" s="22" customFormat="1" ht="15" customHeight="1">
      <c r="C6" s="80" t="s">
        <v>45</v>
      </c>
      <c r="D6" s="80" t="s">
        <v>25</v>
      </c>
      <c r="E6" s="80" t="s">
        <v>26</v>
      </c>
      <c r="F6" s="80" t="s">
        <v>46</v>
      </c>
      <c r="G6" s="80" t="s">
        <v>18</v>
      </c>
      <c r="H6" s="80" t="s">
        <v>19</v>
      </c>
      <c r="I6" s="80" t="s">
        <v>18</v>
      </c>
      <c r="J6" s="80" t="s">
        <v>20</v>
      </c>
      <c r="K6" s="80" t="s">
        <v>18</v>
      </c>
      <c r="L6" s="80" t="s">
        <v>21</v>
      </c>
      <c r="M6" s="80" t="s">
        <v>18</v>
      </c>
      <c r="N6" s="81" t="s">
        <v>49</v>
      </c>
    </row>
    <row r="7" spans="3:14" s="25" customFormat="1" ht="12" customHeight="1">
      <c r="C7" s="22"/>
      <c r="D7" s="82"/>
      <c r="E7" s="82"/>
      <c r="F7" s="82"/>
      <c r="G7" s="82"/>
      <c r="H7" s="82"/>
      <c r="I7" s="82"/>
      <c r="J7" s="82"/>
      <c r="K7" s="82"/>
      <c r="L7" s="82"/>
      <c r="M7" s="82"/>
      <c r="N7" s="146"/>
    </row>
    <row r="8" spans="3:23" s="25" customFormat="1" ht="12" customHeight="1">
      <c r="C8" s="22"/>
      <c r="D8" s="82"/>
      <c r="E8" s="82"/>
      <c r="F8" s="82"/>
      <c r="G8" s="82"/>
      <c r="H8" s="82"/>
      <c r="I8" s="82"/>
      <c r="J8" s="83"/>
      <c r="K8" s="83"/>
      <c r="L8" s="83"/>
      <c r="M8" s="708" t="s">
        <v>22</v>
      </c>
      <c r="N8" s="694" t="str">
        <f>N25</f>
        <v> </v>
      </c>
      <c r="O8" s="84"/>
      <c r="Q8" s="25" t="s">
        <v>47</v>
      </c>
      <c r="R8" s="62" t="s">
        <v>32</v>
      </c>
      <c r="S8" s="62" t="s">
        <v>33</v>
      </c>
      <c r="T8" s="62" t="s">
        <v>34</v>
      </c>
      <c r="U8" s="62" t="s">
        <v>35</v>
      </c>
      <c r="V8" s="62" t="s">
        <v>36</v>
      </c>
      <c r="W8" s="62" t="s">
        <v>37</v>
      </c>
    </row>
    <row r="9" spans="1:30" s="147" customFormat="1" ht="12" customHeight="1">
      <c r="A9" s="85"/>
      <c r="B9" s="85"/>
      <c r="C9" s="85"/>
      <c r="D9" s="86"/>
      <c r="E9" s="87"/>
      <c r="F9" s="25"/>
      <c r="G9" s="85"/>
      <c r="H9" s="25"/>
      <c r="I9" s="85"/>
      <c r="J9" s="84"/>
      <c r="K9" s="88"/>
      <c r="L9" s="84"/>
      <c r="M9" s="709"/>
      <c r="N9" s="695"/>
      <c r="O9" s="88"/>
      <c r="P9" s="25" t="s">
        <v>22</v>
      </c>
      <c r="Q9" s="147" t="str">
        <f>N8</f>
        <v> </v>
      </c>
      <c r="R9" s="25" t="e">
        <f aca="true" t="shared" si="0" ref="R9:R24">MID(Q9,3,FIND(" ",Q9,3)-3)</f>
        <v>#VALUE!</v>
      </c>
      <c r="S9" s="25" t="e">
        <f aca="true" t="shared" si="1" ref="S9:S24">MID(Q9,LEN(R9)+3,999)</f>
        <v>#VALUE!</v>
      </c>
      <c r="T9" s="25" t="e">
        <f aca="true" t="shared" si="2" ref="T9:T24">LEFT(S9,FIND(" ",S9,3)-1)</f>
        <v>#VALUE!</v>
      </c>
      <c r="U9" s="25" t="e">
        <f aca="true" t="shared" si="3" ref="U9:U24">MID(S9,LEN(T9)+2,999)</f>
        <v>#VALUE!</v>
      </c>
      <c r="V9" s="89" t="e">
        <f aca="true" t="shared" si="4" ref="V9:V24">LEFT(U9,FIND(" ",U9,3)-1)</f>
        <v>#VALUE!</v>
      </c>
      <c r="W9" s="25" t="e">
        <f aca="true" t="shared" si="5" ref="W9:W24">MID(U9,LEN(V9)+3,999)</f>
        <v>#VALUE!</v>
      </c>
      <c r="X9" s="89" t="e">
        <f aca="true" t="shared" si="6" ref="X9:X24">LEFT(W9,FIND(" ",W9,3)-1)</f>
        <v>#VALUE!</v>
      </c>
      <c r="Y9" s="26" t="e">
        <f aca="true" t="shared" si="7" ref="Y9:Y24">MID(W9,LEN(X9)+3,999)</f>
        <v>#VALUE!</v>
      </c>
      <c r="Z9" s="67" t="e">
        <f aca="true" t="shared" si="8" ref="Z9:Z24">LEFT(Y9,FIND(" ",Y9,3)-1)</f>
        <v>#VALUE!</v>
      </c>
      <c r="AA9" s="26" t="e">
        <f aca="true" t="shared" si="9" ref="AA9:AA24">MID(Y9,LEN(Z9)+2,999)</f>
        <v>#VALUE!</v>
      </c>
      <c r="AB9" s="67" t="e">
        <f aca="true" t="shared" si="10" ref="AB9:AB24">LEFT(AA9,FIND(" ",AA9,3)-1)</f>
        <v>#VALUE!</v>
      </c>
      <c r="AC9" s="67" t="e">
        <f aca="true" t="shared" si="11" ref="AC9:AC24">MID(AA9,LEN(AB9)+3,999)</f>
        <v>#VALUE!</v>
      </c>
      <c r="AD9" s="68" t="e">
        <f aca="true" t="shared" si="12" ref="AD9:AD24">CONCATENATE(V9," ",X9," / ",AC9,)</f>
        <v>#VALUE!</v>
      </c>
    </row>
    <row r="10" spans="1:30" s="147" customFormat="1" ht="12" customHeight="1">
      <c r="A10" s="82">
        <v>1</v>
      </c>
      <c r="B10" s="82"/>
      <c r="C10" s="82">
        <v>1</v>
      </c>
      <c r="D10" s="90">
        <v>37</v>
      </c>
      <c r="E10" s="91">
        <v>38</v>
      </c>
      <c r="F10" s="92" t="str">
        <f>IF(OR(D10="",ISNA(VLOOKUP(D10,Teilnehmer,1,FALSE))),"Startnummer nicht vergeben",CONCATENATE("  ",VLOOKUP(D10,Teilnehmer,2,FALSE),"  ",VLOOKUP(D10,Teilnehmer,3,FALSE),"  ",VLOOKUP(D10,Teilnehmer,5,FALSE),"  /  ",VLOOKUP(E10,Teilnehmer,2,FALSE),"  ",VLOOKUP(E10,Teilnehmer,3,FALSE),"  ",VLOOKUP(E10,Teilnehmer,5,FALSE)))</f>
        <v>  196   Falkowski  DÜ  /  200   Lindner  DÜ</v>
      </c>
      <c r="G10" s="93">
        <f>'[8]Paarungen-Doppel'!P6</f>
        <v>1</v>
      </c>
      <c r="H10" s="25"/>
      <c r="I10" s="85"/>
      <c r="J10" s="84"/>
      <c r="K10" s="88"/>
      <c r="L10" s="84"/>
      <c r="M10" s="708" t="s">
        <v>23</v>
      </c>
      <c r="N10" s="694" t="str">
        <f>IF(M17&lt;M33,L17,L33)</f>
        <v> </v>
      </c>
      <c r="O10" s="88"/>
      <c r="P10" s="25" t="s">
        <v>23</v>
      </c>
      <c r="Q10" s="147" t="str">
        <f>N10</f>
        <v> </v>
      </c>
      <c r="R10" s="25" t="e">
        <f t="shared" si="0"/>
        <v>#VALUE!</v>
      </c>
      <c r="S10" s="25" t="e">
        <f t="shared" si="1"/>
        <v>#VALUE!</v>
      </c>
      <c r="T10" s="25" t="e">
        <f t="shared" si="2"/>
        <v>#VALUE!</v>
      </c>
      <c r="U10" s="25" t="e">
        <f t="shared" si="3"/>
        <v>#VALUE!</v>
      </c>
      <c r="V10" s="89" t="e">
        <f t="shared" si="4"/>
        <v>#VALUE!</v>
      </c>
      <c r="W10" s="25" t="e">
        <f t="shared" si="5"/>
        <v>#VALUE!</v>
      </c>
      <c r="X10" s="89" t="e">
        <f t="shared" si="6"/>
        <v>#VALUE!</v>
      </c>
      <c r="Y10" s="26" t="e">
        <f t="shared" si="7"/>
        <v>#VALUE!</v>
      </c>
      <c r="Z10" s="67" t="e">
        <f t="shared" si="8"/>
        <v>#VALUE!</v>
      </c>
      <c r="AA10" s="26" t="e">
        <f t="shared" si="9"/>
        <v>#VALUE!</v>
      </c>
      <c r="AB10" s="67" t="e">
        <f t="shared" si="10"/>
        <v>#VALUE!</v>
      </c>
      <c r="AC10" s="67" t="e">
        <f t="shared" si="11"/>
        <v>#VALUE!</v>
      </c>
      <c r="AD10" s="68" t="e">
        <f t="shared" si="12"/>
        <v>#VALUE!</v>
      </c>
    </row>
    <row r="11" spans="1:30" s="147" customFormat="1" ht="12" customHeight="1">
      <c r="A11" s="85"/>
      <c r="B11" s="148">
        <v>1</v>
      </c>
      <c r="C11" s="85"/>
      <c r="D11" s="94"/>
      <c r="E11" s="95"/>
      <c r="F11" s="96">
        <f>IF(AND(LEN(F10)&gt;30,LEN(F12)&gt;30),CONCATENATE('[8]Paarungen-Doppel'!B6,"     ",'[8]Paarungen-Doppel'!C6," ",'[8]Paarungen-Doppel'!D6,"     ",'[8]Paarungen-Doppel'!E6,),"")</f>
      </c>
      <c r="G11" s="97"/>
      <c r="H11" s="98" t="str">
        <f>IF(G10=G12," ",(IF(G10&lt;G12,F12,F10)))</f>
        <v>  196   Falkowski  DÜ  /  200   Lindner  DÜ</v>
      </c>
      <c r="I11" s="113">
        <f>'[8]Paarungen-Doppel'!P14</f>
        <v>1</v>
      </c>
      <c r="J11" s="84"/>
      <c r="K11" s="88"/>
      <c r="L11" s="84"/>
      <c r="M11" s="709"/>
      <c r="N11" s="695"/>
      <c r="O11" s="88"/>
      <c r="P11" s="25" t="s">
        <v>24</v>
      </c>
      <c r="Q11" s="147" t="str">
        <f>N12</f>
        <v> </v>
      </c>
      <c r="R11" s="25" t="e">
        <f t="shared" si="0"/>
        <v>#VALUE!</v>
      </c>
      <c r="S11" s="25" t="e">
        <f t="shared" si="1"/>
        <v>#VALUE!</v>
      </c>
      <c r="T11" s="25" t="e">
        <f t="shared" si="2"/>
        <v>#VALUE!</v>
      </c>
      <c r="U11" s="25" t="e">
        <f t="shared" si="3"/>
        <v>#VALUE!</v>
      </c>
      <c r="V11" s="89" t="e">
        <f t="shared" si="4"/>
        <v>#VALUE!</v>
      </c>
      <c r="W11" s="25" t="e">
        <f t="shared" si="5"/>
        <v>#VALUE!</v>
      </c>
      <c r="X11" s="89" t="e">
        <f t="shared" si="6"/>
        <v>#VALUE!</v>
      </c>
      <c r="Y11" s="26" t="e">
        <f t="shared" si="7"/>
        <v>#VALUE!</v>
      </c>
      <c r="Z11" s="67" t="e">
        <f t="shared" si="8"/>
        <v>#VALUE!</v>
      </c>
      <c r="AA11" s="26" t="e">
        <f t="shared" si="9"/>
        <v>#VALUE!</v>
      </c>
      <c r="AB11" s="67" t="e">
        <f t="shared" si="10"/>
        <v>#VALUE!</v>
      </c>
      <c r="AC11" s="67" t="e">
        <f t="shared" si="11"/>
        <v>#VALUE!</v>
      </c>
      <c r="AD11" s="68" t="e">
        <f t="shared" si="12"/>
        <v>#VALUE!</v>
      </c>
    </row>
    <row r="12" spans="1:30" s="147" customFormat="1" ht="12" customHeight="1">
      <c r="A12" s="85">
        <v>2</v>
      </c>
      <c r="B12" s="149"/>
      <c r="C12" s="99">
        <v>15</v>
      </c>
      <c r="D12" s="150">
        <v>16</v>
      </c>
      <c r="E12" s="151">
        <v>16</v>
      </c>
      <c r="F12" s="98" t="str">
        <f>IF(OR(D12="",ISNA(VLOOKUP(D12,Teilnehmer,1,FALSE))),"Startnummer nicht vergeben",CONCATENATE("  ",VLOOKUP(D12,Teilnehmer,2,FALSE),"  ",VLOOKUP(D12,Teilnehmer,3,FALSE),"  ",VLOOKUP(D12,Teilnehmer,5,FALSE),"  /  ",VLOOKUP(E12,Teilnehmer,2,FALSE),"  ",VLOOKUP(E12,Teilnehmer,3,FALSE),"  ",VLOOKUP(E12,Teilnehmer,5,FALSE)))</f>
        <v>    ---    /    ---  </v>
      </c>
      <c r="G12" s="100">
        <f>'[8]Paarungen-Doppel'!Q6</f>
        <v>0</v>
      </c>
      <c r="H12" s="101" t="str">
        <f>CONCATENATE("    ",'[8]Paarungen-Doppel'!Y6,"     ",'[8]Paarungen-Doppel'!Z6,"     ",'[8]Paarungen-Doppel'!AA6,"     ",'[8]Paarungen-Doppel'!AB6,"     ",'[8]Paarungen-Doppel'!AC6,)</f>
        <v>    1                    </v>
      </c>
      <c r="I12" s="97"/>
      <c r="J12" s="84"/>
      <c r="K12" s="88"/>
      <c r="L12" s="84"/>
      <c r="M12" s="708" t="s">
        <v>24</v>
      </c>
      <c r="N12" s="694" t="str">
        <f>IF(K13&lt;K21,J13,J21)</f>
        <v> </v>
      </c>
      <c r="O12" s="88"/>
      <c r="P12" s="25" t="s">
        <v>24</v>
      </c>
      <c r="Q12" s="147" t="str">
        <f>N14</f>
        <v>  199   Hußmann  DÜ  /  197   Flothwedel  DÜ</v>
      </c>
      <c r="R12" s="25" t="str">
        <f t="shared" si="0"/>
        <v>199</v>
      </c>
      <c r="S12" s="25" t="str">
        <f t="shared" si="1"/>
        <v>   Hußmann  DÜ  /  197   Flothwedel  DÜ</v>
      </c>
      <c r="T12" s="25" t="str">
        <f t="shared" si="2"/>
        <v>  </v>
      </c>
      <c r="U12" s="25" t="str">
        <f t="shared" si="3"/>
        <v>Hußmann  DÜ  /  197   Flothwedel  DÜ</v>
      </c>
      <c r="V12" s="89" t="str">
        <f t="shared" si="4"/>
        <v>Hußmann</v>
      </c>
      <c r="W12" s="25" t="str">
        <f t="shared" si="5"/>
        <v>DÜ  /  197   Flothwedel  DÜ</v>
      </c>
      <c r="X12" s="89" t="str">
        <f t="shared" si="6"/>
        <v>DÜ</v>
      </c>
      <c r="Y12" s="26" t="str">
        <f t="shared" si="7"/>
        <v>/  197   Flothwedel  DÜ</v>
      </c>
      <c r="Z12" s="67" t="str">
        <f t="shared" si="8"/>
        <v>/ </v>
      </c>
      <c r="AA12" s="26" t="str">
        <f t="shared" si="9"/>
        <v>197   Flothwedel  DÜ</v>
      </c>
      <c r="AB12" s="67" t="str">
        <f t="shared" si="10"/>
        <v>197</v>
      </c>
      <c r="AC12" s="67" t="str">
        <f t="shared" si="11"/>
        <v> Flothwedel  DÜ</v>
      </c>
      <c r="AD12" s="68" t="str">
        <f t="shared" si="12"/>
        <v>Hußmann DÜ /  Flothwedel  DÜ</v>
      </c>
    </row>
    <row r="13" spans="1:30" s="147" customFormat="1" ht="12" customHeight="1">
      <c r="A13" s="85"/>
      <c r="B13" s="149"/>
      <c r="C13" s="99"/>
      <c r="D13" s="94"/>
      <c r="E13" s="95"/>
      <c r="F13" s="25"/>
      <c r="G13" s="85"/>
      <c r="H13" s="697" t="str">
        <f>CONCATENATE('[8]Paarungen-Doppel'!B14,"     ",'[8]Paarungen-Doppel'!C14," ",'[8]Paarungen-Doppel'!D14,"     ",'[8]Paarungen-Doppel'!E14,)</f>
        <v>Halle 1     Tisch 12     16:00 h</v>
      </c>
      <c r="I13" s="97"/>
      <c r="J13" s="108" t="str">
        <f>IF(I11=I15," ",(IF(I11&lt;I15,H15,H11)))</f>
        <v>  196   Falkowski  DÜ  /  200   Lindner  DÜ</v>
      </c>
      <c r="K13" s="104">
        <f>'[8]Paarungen-Doppel'!P18</f>
      </c>
      <c r="L13" s="84"/>
      <c r="M13" s="709"/>
      <c r="N13" s="695"/>
      <c r="O13" s="88"/>
      <c r="P13" s="25" t="s">
        <v>27</v>
      </c>
      <c r="Q13" s="147" t="str">
        <f>IF(I11&lt;I15,H11,H15)</f>
        <v>    ---    /    ---  </v>
      </c>
      <c r="R13" s="25">
        <f t="shared" si="0"/>
      </c>
      <c r="S13" s="25" t="str">
        <f t="shared" si="1"/>
        <v>  ---    /    ---  </v>
      </c>
      <c r="T13" s="25" t="str">
        <f t="shared" si="2"/>
        <v>  ---</v>
      </c>
      <c r="U13" s="25" t="str">
        <f t="shared" si="3"/>
        <v>   /    ---  </v>
      </c>
      <c r="V13" s="89" t="str">
        <f t="shared" si="4"/>
        <v>  </v>
      </c>
      <c r="W13" s="25" t="str">
        <f t="shared" si="5"/>
        <v>    ---  </v>
      </c>
      <c r="X13" s="89" t="str">
        <f t="shared" si="6"/>
        <v>  </v>
      </c>
      <c r="Y13" s="26" t="str">
        <f t="shared" si="7"/>
        <v>---  </v>
      </c>
      <c r="Z13" s="67" t="str">
        <f t="shared" si="8"/>
        <v>---</v>
      </c>
      <c r="AA13" s="26" t="str">
        <f t="shared" si="9"/>
        <v> </v>
      </c>
      <c r="AB13" s="67" t="e">
        <f t="shared" si="10"/>
        <v>#VALUE!</v>
      </c>
      <c r="AC13" s="67" t="e">
        <f t="shared" si="11"/>
        <v>#VALUE!</v>
      </c>
      <c r="AD13" s="68" t="e">
        <f t="shared" si="12"/>
        <v>#VALUE!</v>
      </c>
    </row>
    <row r="14" spans="1:30" s="147" customFormat="1" ht="12" customHeight="1">
      <c r="A14" s="85">
        <v>3</v>
      </c>
      <c r="B14" s="149"/>
      <c r="C14" s="99">
        <v>11</v>
      </c>
      <c r="D14" s="150">
        <v>16</v>
      </c>
      <c r="E14" s="151">
        <v>16</v>
      </c>
      <c r="F14" s="92" t="str">
        <f>IF(OR(D14="",ISNA(VLOOKUP(D14,Teilnehmer,1,FALSE))),"Startnummer nicht vergeben",CONCATENATE("  ",VLOOKUP(D14,Teilnehmer,2,FALSE),"  ",VLOOKUP(D14,Teilnehmer,3,FALSE),"  ",VLOOKUP(D14,Teilnehmer,5,FALSE),"  /  ",VLOOKUP(E14,Teilnehmer,2,FALSE),"  ",VLOOKUP(E14,Teilnehmer,3,FALSE),"  ",VLOOKUP(E14,Teilnehmer,5,FALSE)))</f>
        <v>    ---    /    ---  </v>
      </c>
      <c r="G14" s="105">
        <f>'[8]Paarungen-Doppel'!P7</f>
        <v>1</v>
      </c>
      <c r="H14" s="697"/>
      <c r="I14" s="97"/>
      <c r="J14" s="101" t="str">
        <f>CONCATENATE("    ",'[8]Paarungen-Doppel'!Y14,"     ",'[8]Paarungen-Doppel'!Z14,"     ",'[8]Paarungen-Doppel'!AA14,"     ",'[8]Paarungen-Doppel'!AB14,"     ",'[8]Paarungen-Doppel'!AC14,)</f>
        <v>    1                    </v>
      </c>
      <c r="K14" s="106"/>
      <c r="L14" s="84"/>
      <c r="M14" s="708" t="s">
        <v>24</v>
      </c>
      <c r="N14" s="710" t="str">
        <f>IF(K29&lt;K37,J29,J37)</f>
        <v>  199   Hußmann  DÜ  /  197   Flothwedel  DÜ</v>
      </c>
      <c r="O14" s="88"/>
      <c r="P14" s="25" t="s">
        <v>27</v>
      </c>
      <c r="Q14" s="147" t="str">
        <f>IF(I19&lt;I23,H19,H23)</f>
        <v>  258   Schneider  DÜ  /  259   Tepper  DÜ</v>
      </c>
      <c r="R14" s="25" t="str">
        <f t="shared" si="0"/>
        <v>258</v>
      </c>
      <c r="S14" s="25" t="str">
        <f t="shared" si="1"/>
        <v>   Schneider  DÜ  /  259   Tepper  DÜ</v>
      </c>
      <c r="T14" s="25" t="str">
        <f t="shared" si="2"/>
        <v>  </v>
      </c>
      <c r="U14" s="25" t="str">
        <f t="shared" si="3"/>
        <v>Schneider  DÜ  /  259   Tepper  DÜ</v>
      </c>
      <c r="V14" s="89" t="str">
        <f t="shared" si="4"/>
        <v>Schneider</v>
      </c>
      <c r="W14" s="25" t="str">
        <f t="shared" si="5"/>
        <v>DÜ  /  259   Tepper  DÜ</v>
      </c>
      <c r="X14" s="89" t="str">
        <f t="shared" si="6"/>
        <v>DÜ</v>
      </c>
      <c r="Y14" s="26" t="str">
        <f t="shared" si="7"/>
        <v>/  259   Tepper  DÜ</v>
      </c>
      <c r="Z14" s="67" t="str">
        <f t="shared" si="8"/>
        <v>/ </v>
      </c>
      <c r="AA14" s="26" t="str">
        <f t="shared" si="9"/>
        <v>259   Tepper  DÜ</v>
      </c>
      <c r="AB14" s="67" t="str">
        <f t="shared" si="10"/>
        <v>259</v>
      </c>
      <c r="AC14" s="67" t="str">
        <f t="shared" si="11"/>
        <v> Tepper  DÜ</v>
      </c>
      <c r="AD14" s="68" t="str">
        <f t="shared" si="12"/>
        <v>Schneider DÜ /  Tepper  DÜ</v>
      </c>
    </row>
    <row r="15" spans="1:30" s="147" customFormat="1" ht="12" customHeight="1">
      <c r="A15" s="85"/>
      <c r="B15" s="148">
        <v>2</v>
      </c>
      <c r="C15" s="85"/>
      <c r="D15" s="94"/>
      <c r="E15" s="95"/>
      <c r="F15" s="102">
        <f>IF(AND(LEN(F14)&gt;30,LEN(F16)&gt;30),CONCATENATE('[8]Paarungen-Doppel'!B7,"     ",'[8]Paarungen-Doppel'!C7," ",'[8]Paarungen-Doppel'!D7,"     ",'[8]Paarungen-Doppel'!E7,),"")</f>
      </c>
      <c r="G15" s="87"/>
      <c r="H15" s="152" t="str">
        <f>IF(G14=G16," ",(IF(G14&lt;G16,F16,F14)))</f>
        <v>    ---    /    ---  </v>
      </c>
      <c r="I15" s="100">
        <f>'[8]Paarungen-Doppel'!Q14</f>
        <v>0</v>
      </c>
      <c r="J15" s="84"/>
      <c r="K15" s="106"/>
      <c r="L15" s="84"/>
      <c r="M15" s="709"/>
      <c r="N15" s="711"/>
      <c r="O15" s="88"/>
      <c r="P15" s="25" t="s">
        <v>27</v>
      </c>
      <c r="Q15" s="147" t="str">
        <f>IF(I27&lt;I31,H27,H31)</f>
        <v>  198   Höltkemeier  MR  /  230   Schnütgen  DÜ</v>
      </c>
      <c r="R15" s="25" t="str">
        <f t="shared" si="0"/>
        <v>198</v>
      </c>
      <c r="S15" s="25" t="str">
        <f t="shared" si="1"/>
        <v>   Höltkemeier  MR  /  230   Schnütgen  DÜ</v>
      </c>
      <c r="T15" s="25" t="str">
        <f t="shared" si="2"/>
        <v>  </v>
      </c>
      <c r="U15" s="25" t="str">
        <f t="shared" si="3"/>
        <v>Höltkemeier  MR  /  230   Schnütgen  DÜ</v>
      </c>
      <c r="V15" s="89" t="str">
        <f t="shared" si="4"/>
        <v>Höltkemeier</v>
      </c>
      <c r="W15" s="25" t="str">
        <f t="shared" si="5"/>
        <v>MR  /  230   Schnütgen  DÜ</v>
      </c>
      <c r="X15" s="89" t="str">
        <f t="shared" si="6"/>
        <v>MR</v>
      </c>
      <c r="Y15" s="26" t="str">
        <f t="shared" si="7"/>
        <v>/  230   Schnütgen  DÜ</v>
      </c>
      <c r="Z15" s="67" t="str">
        <f t="shared" si="8"/>
        <v>/ </v>
      </c>
      <c r="AA15" s="26" t="str">
        <f t="shared" si="9"/>
        <v>230   Schnütgen  DÜ</v>
      </c>
      <c r="AB15" s="67" t="str">
        <f t="shared" si="10"/>
        <v>230</v>
      </c>
      <c r="AC15" s="67" t="str">
        <f t="shared" si="11"/>
        <v> Schnütgen  DÜ</v>
      </c>
      <c r="AD15" s="68" t="str">
        <f t="shared" si="12"/>
        <v>Höltkemeier MR /  Schnütgen  DÜ</v>
      </c>
    </row>
    <row r="16" spans="1:30" s="147" customFormat="1" ht="12" customHeight="1">
      <c r="A16" s="85">
        <v>4</v>
      </c>
      <c r="B16" s="149"/>
      <c r="C16" s="82">
        <v>8</v>
      </c>
      <c r="D16" s="150">
        <v>16</v>
      </c>
      <c r="E16" s="151">
        <v>16</v>
      </c>
      <c r="F16" s="98" t="str">
        <f>IF(OR(D16="",ISNA(VLOOKUP(D16,Teilnehmer,1,FALSE))),"Startnummer nicht vergeben",CONCATENATE("  ",VLOOKUP(D16,Teilnehmer,2,FALSE),"  ",VLOOKUP(D16,Teilnehmer,3,FALSE),"  ",VLOOKUP(D16,Teilnehmer,5,FALSE),"  /  ",VLOOKUP(E16,Teilnehmer,2,FALSE),"  ",VLOOKUP(E16,Teilnehmer,3,FALSE),"  ",VLOOKUP(E16,Teilnehmer,5,FALSE)))</f>
        <v>    ---    /    ---  </v>
      </c>
      <c r="G16" s="107">
        <f>'[8]Paarungen-Doppel'!Q7</f>
        <v>0</v>
      </c>
      <c r="H16" s="101" t="str">
        <f>CONCATENATE("    ",'[8]Paarungen-Doppel'!Y7,"     ",'[8]Paarungen-Doppel'!Z7,"     ",'[8]Paarungen-Doppel'!AA7,"     ",'[8]Paarungen-Doppel'!AB7,"     ",'[8]Paarungen-Doppel'!AC7,)</f>
        <v>    1                    </v>
      </c>
      <c r="I16" s="88"/>
      <c r="J16" s="84"/>
      <c r="K16" s="106"/>
      <c r="L16" s="84"/>
      <c r="M16" s="88"/>
      <c r="N16" s="25"/>
      <c r="O16" s="88"/>
      <c r="P16" s="25" t="s">
        <v>27</v>
      </c>
      <c r="Q16" s="147" t="str">
        <f>IF(I35&lt;I39,H35,H39)</f>
        <v>    ---    /    ---  </v>
      </c>
      <c r="R16" s="25">
        <f t="shared" si="0"/>
      </c>
      <c r="S16" s="25" t="str">
        <f t="shared" si="1"/>
        <v>  ---    /    ---  </v>
      </c>
      <c r="T16" s="25" t="str">
        <f t="shared" si="2"/>
        <v>  ---</v>
      </c>
      <c r="U16" s="25" t="str">
        <f t="shared" si="3"/>
        <v>   /    ---  </v>
      </c>
      <c r="V16" s="89" t="str">
        <f t="shared" si="4"/>
        <v>  </v>
      </c>
      <c r="W16" s="25" t="str">
        <f t="shared" si="5"/>
        <v>    ---  </v>
      </c>
      <c r="X16" s="89" t="str">
        <f t="shared" si="6"/>
        <v>  </v>
      </c>
      <c r="Y16" s="26" t="str">
        <f t="shared" si="7"/>
        <v>---  </v>
      </c>
      <c r="Z16" s="67" t="str">
        <f t="shared" si="8"/>
        <v>---</v>
      </c>
      <c r="AA16" s="26" t="str">
        <f t="shared" si="9"/>
        <v> </v>
      </c>
      <c r="AB16" s="67" t="e">
        <f t="shared" si="10"/>
        <v>#VALUE!</v>
      </c>
      <c r="AC16" s="67" t="e">
        <f t="shared" si="11"/>
        <v>#VALUE!</v>
      </c>
      <c r="AD16" s="68" t="e">
        <f t="shared" si="12"/>
        <v>#VALUE!</v>
      </c>
    </row>
    <row r="17" spans="1:30" s="147" customFormat="1" ht="12" customHeight="1">
      <c r="A17" s="85"/>
      <c r="B17" s="149"/>
      <c r="C17" s="85"/>
      <c r="D17" s="94"/>
      <c r="E17" s="95"/>
      <c r="F17" s="25"/>
      <c r="G17" s="85"/>
      <c r="H17" s="25"/>
      <c r="I17" s="88"/>
      <c r="J17" s="693" t="str">
        <f>CONCATENATE('[8]Paarungen-Doppel'!B18,"     ",'[8]Paarungen-Doppel'!C18," ",'[8]Paarungen-Doppel'!D18,"     ",'[8]Paarungen-Doppel'!E18,)</f>
        <v>Halle 1     Tisch 13     17:00 h</v>
      </c>
      <c r="K17" s="106"/>
      <c r="L17" s="103" t="str">
        <f>IF(K13=K21," ",(IF(K13&lt;K21,J21,J13)))</f>
        <v> </v>
      </c>
      <c r="M17" s="104">
        <f>'[8]Paarungen-Doppel'!P20</f>
      </c>
      <c r="N17" s="84"/>
      <c r="O17" s="88"/>
      <c r="P17" s="25" t="s">
        <v>48</v>
      </c>
      <c r="Q17" s="147" t="str">
        <f>IF(G10&lt;G12,F10,F12)</f>
        <v>    ---    /    ---  </v>
      </c>
      <c r="R17" s="25">
        <f t="shared" si="0"/>
      </c>
      <c r="S17" s="25" t="str">
        <f t="shared" si="1"/>
        <v>  ---    /    ---  </v>
      </c>
      <c r="T17" s="25" t="str">
        <f t="shared" si="2"/>
        <v>  ---</v>
      </c>
      <c r="U17" s="25" t="str">
        <f t="shared" si="3"/>
        <v>   /    ---  </v>
      </c>
      <c r="V17" s="89" t="str">
        <f t="shared" si="4"/>
        <v>  </v>
      </c>
      <c r="W17" s="25" t="str">
        <f t="shared" si="5"/>
        <v>    ---  </v>
      </c>
      <c r="X17" s="89" t="str">
        <f t="shared" si="6"/>
        <v>  </v>
      </c>
      <c r="Y17" s="26" t="str">
        <f t="shared" si="7"/>
        <v>---  </v>
      </c>
      <c r="Z17" s="67" t="str">
        <f t="shared" si="8"/>
        <v>---</v>
      </c>
      <c r="AA17" s="26" t="str">
        <f t="shared" si="9"/>
        <v> </v>
      </c>
      <c r="AB17" s="67" t="e">
        <f t="shared" si="10"/>
        <v>#VALUE!</v>
      </c>
      <c r="AC17" s="67" t="e">
        <f t="shared" si="11"/>
        <v>#VALUE!</v>
      </c>
      <c r="AD17" s="68" t="e">
        <f t="shared" si="12"/>
        <v>#VALUE!</v>
      </c>
    </row>
    <row r="18" spans="1:30" s="147" customFormat="1" ht="12" customHeight="1">
      <c r="A18" s="82">
        <v>5</v>
      </c>
      <c r="B18" s="148"/>
      <c r="C18" s="82">
        <v>5</v>
      </c>
      <c r="D18" s="90">
        <v>43</v>
      </c>
      <c r="E18" s="91">
        <v>44</v>
      </c>
      <c r="F18" s="92" t="str">
        <f>IF(OR(D18="",ISNA(VLOOKUP(D18,Teilnehmer,1,FALSE))),"Startnummer nicht vergeben",CONCATENATE("  ",VLOOKUP(D18,Teilnehmer,2,FALSE),"  ",VLOOKUP(D18,Teilnehmer,3,FALSE),"  ",VLOOKUP(D18,Teilnehmer,5,FALSE),"  /  ",VLOOKUP(E18,Teilnehmer,2,FALSE),"  ",VLOOKUP(E18,Teilnehmer,3,FALSE),"  ",VLOOKUP(E18,Teilnehmer,5,FALSE)))</f>
        <v>  228   Bender  MR  /  229   Dohrenbusch  DÜ</v>
      </c>
      <c r="G18" s="93">
        <f>'[8]Paarungen-Doppel'!P8</f>
        <v>1</v>
      </c>
      <c r="H18" s="25"/>
      <c r="I18" s="88"/>
      <c r="J18" s="693"/>
      <c r="K18" s="106"/>
      <c r="L18" s="84" t="str">
        <f>CONCATENATE("    ",'[8]Paarungen-Doppel'!Y18,"     ",'[8]Paarungen-Doppel'!Z18,"     ",'[8]Paarungen-Doppel'!AA18,"     ",'[8]Paarungen-Doppel'!AB18,"     ",'[8]Paarungen-Doppel'!AC18,)</f>
        <v>                        </v>
      </c>
      <c r="M18" s="106"/>
      <c r="N18" s="84"/>
      <c r="O18" s="88"/>
      <c r="P18" s="25" t="s">
        <v>48</v>
      </c>
      <c r="Q18" s="147" t="str">
        <f>IF(G14&lt;G16,F14,F16)</f>
        <v>    ---    /    ---  </v>
      </c>
      <c r="R18" s="25">
        <f t="shared" si="0"/>
      </c>
      <c r="S18" s="25" t="str">
        <f t="shared" si="1"/>
        <v>  ---    /    ---  </v>
      </c>
      <c r="T18" s="25" t="str">
        <f t="shared" si="2"/>
        <v>  ---</v>
      </c>
      <c r="U18" s="25" t="str">
        <f t="shared" si="3"/>
        <v>   /    ---  </v>
      </c>
      <c r="V18" s="89" t="str">
        <f t="shared" si="4"/>
        <v>  </v>
      </c>
      <c r="W18" s="25" t="str">
        <f t="shared" si="5"/>
        <v>    ---  </v>
      </c>
      <c r="X18" s="89" t="str">
        <f t="shared" si="6"/>
        <v>  </v>
      </c>
      <c r="Y18" s="26" t="str">
        <f t="shared" si="7"/>
        <v>---  </v>
      </c>
      <c r="Z18" s="67" t="str">
        <f t="shared" si="8"/>
        <v>---</v>
      </c>
      <c r="AA18" s="26" t="str">
        <f t="shared" si="9"/>
        <v> </v>
      </c>
      <c r="AB18" s="67" t="e">
        <f t="shared" si="10"/>
        <v>#VALUE!</v>
      </c>
      <c r="AC18" s="67" t="e">
        <f t="shared" si="11"/>
        <v>#VALUE!</v>
      </c>
      <c r="AD18" s="68" t="e">
        <f t="shared" si="12"/>
        <v>#VALUE!</v>
      </c>
    </row>
    <row r="19" spans="1:30" s="147" customFormat="1" ht="12" customHeight="1">
      <c r="A19" s="85"/>
      <c r="B19" s="148">
        <v>3</v>
      </c>
      <c r="C19" s="85"/>
      <c r="D19" s="94"/>
      <c r="E19" s="95"/>
      <c r="F19" s="102">
        <f>IF(AND(LEN(F18)&gt;30,LEN(F20)&gt;30),CONCATENATE('[8]Paarungen-Doppel'!B8,"     ",'[8]Paarungen-Doppel'!C8," ",'[8]Paarungen-Doppel'!D8,"     ",'[8]Paarungen-Doppel'!E8,),"")</f>
      </c>
      <c r="G19" s="137"/>
      <c r="H19" s="98" t="str">
        <f>IF(G18=G20," ",(IF(G18&lt;G20,F20,F18)))</f>
        <v>  228   Bender  MR  /  229   Dohrenbusch  DÜ</v>
      </c>
      <c r="I19" s="104">
        <f>'[8]Paarungen-Doppel'!P15</f>
      </c>
      <c r="J19" s="84"/>
      <c r="K19" s="106"/>
      <c r="L19" s="84"/>
      <c r="M19" s="106"/>
      <c r="N19" s="84"/>
      <c r="O19" s="88"/>
      <c r="P19" s="25" t="s">
        <v>48</v>
      </c>
      <c r="Q19" s="147" t="str">
        <f>IF(G18&lt;G20,F18,F20)</f>
        <v>    ---    /    ---  </v>
      </c>
      <c r="R19" s="25">
        <f t="shared" si="0"/>
      </c>
      <c r="S19" s="25" t="str">
        <f t="shared" si="1"/>
        <v>  ---    /    ---  </v>
      </c>
      <c r="T19" s="25" t="str">
        <f t="shared" si="2"/>
        <v>  ---</v>
      </c>
      <c r="U19" s="25" t="str">
        <f t="shared" si="3"/>
        <v>   /    ---  </v>
      </c>
      <c r="V19" s="89" t="str">
        <f t="shared" si="4"/>
        <v>  </v>
      </c>
      <c r="W19" s="25" t="str">
        <f t="shared" si="5"/>
        <v>    ---  </v>
      </c>
      <c r="X19" s="89" t="str">
        <f t="shared" si="6"/>
        <v>  </v>
      </c>
      <c r="Y19" s="26" t="str">
        <f t="shared" si="7"/>
        <v>---  </v>
      </c>
      <c r="Z19" s="67" t="str">
        <f t="shared" si="8"/>
        <v>---</v>
      </c>
      <c r="AA19" s="26" t="str">
        <f t="shared" si="9"/>
        <v> </v>
      </c>
      <c r="AB19" s="67" t="e">
        <f t="shared" si="10"/>
        <v>#VALUE!</v>
      </c>
      <c r="AC19" s="67" t="e">
        <f t="shared" si="11"/>
        <v>#VALUE!</v>
      </c>
      <c r="AD19" s="68" t="e">
        <f t="shared" si="12"/>
        <v>#VALUE!</v>
      </c>
    </row>
    <row r="20" spans="1:30" s="147" customFormat="1" ht="12" customHeight="1">
      <c r="A20" s="85">
        <v>6</v>
      </c>
      <c r="B20" s="149"/>
      <c r="C20" s="99">
        <v>10</v>
      </c>
      <c r="D20" s="150">
        <v>16</v>
      </c>
      <c r="E20" s="151">
        <v>16</v>
      </c>
      <c r="F20" s="98" t="str">
        <f>IF(OR(D20="",ISNA(VLOOKUP(D20,Teilnehmer,1,FALSE))),"Startnummer nicht vergeben",CONCATENATE("  ",VLOOKUP(D20,Teilnehmer,2,FALSE),"  ",VLOOKUP(D20,Teilnehmer,3,FALSE),"  ",VLOOKUP(D20,Teilnehmer,5,FALSE),"  /  ",VLOOKUP(E20,Teilnehmer,2,FALSE),"  ",VLOOKUP(E20,Teilnehmer,3,FALSE),"  ",VLOOKUP(E20,Teilnehmer,5,FALSE)))</f>
        <v>    ---    /    ---  </v>
      </c>
      <c r="G20" s="100">
        <f>'[8]Paarungen-Doppel'!Q8</f>
        <v>0</v>
      </c>
      <c r="H20" s="101" t="str">
        <f>CONCATENATE("    ",'[8]Paarungen-Doppel'!Y8,"     ",'[8]Paarungen-Doppel'!Z8,"     ",'[8]Paarungen-Doppel'!AA8,"     ",'[8]Paarungen-Doppel'!AB8,"     ",'[8]Paarungen-Doppel'!AC8,)</f>
        <v>    1                    </v>
      </c>
      <c r="I20" s="106"/>
      <c r="J20" s="84"/>
      <c r="K20" s="106"/>
      <c r="L20" s="84"/>
      <c r="M20" s="106"/>
      <c r="N20" s="84"/>
      <c r="O20" s="88"/>
      <c r="P20" s="25" t="s">
        <v>48</v>
      </c>
      <c r="Q20" s="147" t="str">
        <f>IF(G22&lt;G24,F22,F24)</f>
        <v>    ---    /    ---  </v>
      </c>
      <c r="R20" s="25">
        <f t="shared" si="0"/>
      </c>
      <c r="S20" s="25" t="str">
        <f t="shared" si="1"/>
        <v>  ---    /    ---  </v>
      </c>
      <c r="T20" s="25" t="str">
        <f t="shared" si="2"/>
        <v>  ---</v>
      </c>
      <c r="U20" s="25" t="str">
        <f t="shared" si="3"/>
        <v>   /    ---  </v>
      </c>
      <c r="V20" s="89" t="str">
        <f t="shared" si="4"/>
        <v>  </v>
      </c>
      <c r="W20" s="25" t="str">
        <f t="shared" si="5"/>
        <v>    ---  </v>
      </c>
      <c r="X20" s="89" t="str">
        <f t="shared" si="6"/>
        <v>  </v>
      </c>
      <c r="Y20" s="26" t="str">
        <f t="shared" si="7"/>
        <v>---  </v>
      </c>
      <c r="Z20" s="67" t="str">
        <f t="shared" si="8"/>
        <v>---</v>
      </c>
      <c r="AA20" s="26" t="str">
        <f t="shared" si="9"/>
        <v> </v>
      </c>
      <c r="AB20" s="67" t="e">
        <f t="shared" si="10"/>
        <v>#VALUE!</v>
      </c>
      <c r="AC20" s="67" t="e">
        <f t="shared" si="11"/>
        <v>#VALUE!</v>
      </c>
      <c r="AD20" s="68" t="e">
        <f t="shared" si="12"/>
        <v>#VALUE!</v>
      </c>
    </row>
    <row r="21" spans="1:30" s="147" customFormat="1" ht="12" customHeight="1">
      <c r="A21" s="85"/>
      <c r="B21" s="149"/>
      <c r="C21" s="99"/>
      <c r="D21" s="94"/>
      <c r="E21" s="95"/>
      <c r="F21" s="25"/>
      <c r="G21" s="85"/>
      <c r="H21" s="693" t="str">
        <f>CONCATENATE('[8]Paarungen-Doppel'!B15,"     ",'[8]Paarungen-Doppel'!C15," ",'[8]Paarungen-Doppel'!D15,"     ",'[8]Paarungen-Doppel'!E15,)</f>
        <v>Halle 1     Tisch 13     16:00 h</v>
      </c>
      <c r="I21" s="106"/>
      <c r="J21" s="103" t="str">
        <f>IF(I19=I23," ",(IF(I19&lt;I23,H23,H19)))</f>
        <v> </v>
      </c>
      <c r="K21" s="109">
        <f>'[8]Paarungen-Doppel'!Q18</f>
      </c>
      <c r="L21" s="84"/>
      <c r="M21" s="106"/>
      <c r="N21" s="84"/>
      <c r="O21" s="88"/>
      <c r="P21" s="25" t="s">
        <v>48</v>
      </c>
      <c r="Q21" s="147" t="str">
        <f>IF(G26&lt;G28,F26,F28)</f>
        <v>    ---    /    ---  </v>
      </c>
      <c r="R21" s="25">
        <f t="shared" si="0"/>
      </c>
      <c r="S21" s="25" t="str">
        <f t="shared" si="1"/>
        <v>  ---    /    ---  </v>
      </c>
      <c r="T21" s="25" t="str">
        <f t="shared" si="2"/>
        <v>  ---</v>
      </c>
      <c r="U21" s="25" t="str">
        <f t="shared" si="3"/>
        <v>   /    ---  </v>
      </c>
      <c r="V21" s="89" t="str">
        <f t="shared" si="4"/>
        <v>  </v>
      </c>
      <c r="W21" s="25" t="str">
        <f t="shared" si="5"/>
        <v>    ---  </v>
      </c>
      <c r="X21" s="89" t="str">
        <f t="shared" si="6"/>
        <v>  </v>
      </c>
      <c r="Y21" s="26" t="str">
        <f t="shared" si="7"/>
        <v>---  </v>
      </c>
      <c r="Z21" s="67" t="str">
        <f t="shared" si="8"/>
        <v>---</v>
      </c>
      <c r="AA21" s="26" t="str">
        <f t="shared" si="9"/>
        <v> </v>
      </c>
      <c r="AB21" s="67" t="e">
        <f t="shared" si="10"/>
        <v>#VALUE!</v>
      </c>
      <c r="AC21" s="67" t="e">
        <f t="shared" si="11"/>
        <v>#VALUE!</v>
      </c>
      <c r="AD21" s="68" t="e">
        <f t="shared" si="12"/>
        <v>#VALUE!</v>
      </c>
    </row>
    <row r="22" spans="1:30" s="147" customFormat="1" ht="12" customHeight="1">
      <c r="A22" s="85">
        <v>7</v>
      </c>
      <c r="B22" s="149"/>
      <c r="C22" s="99">
        <v>14</v>
      </c>
      <c r="D22" s="150">
        <v>16</v>
      </c>
      <c r="E22" s="151">
        <v>16</v>
      </c>
      <c r="F22" s="92" t="str">
        <f>IF(OR(D22="",ISNA(VLOOKUP(D22,Teilnehmer,1,FALSE))),"Startnummer nicht vergeben",CONCATENATE("  ",VLOOKUP(D22,Teilnehmer,2,FALSE),"  ",VLOOKUP(D22,Teilnehmer,3,FALSE),"  ",VLOOKUP(D22,Teilnehmer,5,FALSE),"  /  ",VLOOKUP(E22,Teilnehmer,2,FALSE),"  ",VLOOKUP(E22,Teilnehmer,3,FALSE),"  ",VLOOKUP(E22,Teilnehmer,5,FALSE)))</f>
        <v>    ---    /    ---  </v>
      </c>
      <c r="G22" s="93">
        <f>'[8]Paarungen-Doppel'!P9</f>
        <v>0</v>
      </c>
      <c r="H22" s="693"/>
      <c r="I22" s="106"/>
      <c r="J22" s="84" t="str">
        <f>CONCATENATE("    ",'[8]Paarungen-Doppel'!Y15,"     ",'[8]Paarungen-Doppel'!Z15,"     ",'[8]Paarungen-Doppel'!AA15,"     ",'[8]Paarungen-Doppel'!AB15,"     ",'[8]Paarungen-Doppel'!AC15,)</f>
        <v>                        </v>
      </c>
      <c r="K22" s="88"/>
      <c r="L22" s="84"/>
      <c r="M22" s="106"/>
      <c r="N22" s="84"/>
      <c r="O22" s="88"/>
      <c r="P22" s="25" t="s">
        <v>48</v>
      </c>
      <c r="Q22" s="147" t="str">
        <f>IF(G30&lt;G32,F30,F32)</f>
        <v>    ---    /    ---  </v>
      </c>
      <c r="R22" s="25">
        <f t="shared" si="0"/>
      </c>
      <c r="S22" s="25" t="str">
        <f t="shared" si="1"/>
        <v>  ---    /    ---  </v>
      </c>
      <c r="T22" s="25" t="str">
        <f t="shared" si="2"/>
        <v>  ---</v>
      </c>
      <c r="U22" s="25" t="str">
        <f t="shared" si="3"/>
        <v>   /    ---  </v>
      </c>
      <c r="V22" s="89" t="str">
        <f t="shared" si="4"/>
        <v>  </v>
      </c>
      <c r="W22" s="25" t="str">
        <f t="shared" si="5"/>
        <v>    ---  </v>
      </c>
      <c r="X22" s="89" t="str">
        <f t="shared" si="6"/>
        <v>  </v>
      </c>
      <c r="Y22" s="26" t="str">
        <f t="shared" si="7"/>
        <v>---  </v>
      </c>
      <c r="Z22" s="67" t="str">
        <f t="shared" si="8"/>
        <v>---</v>
      </c>
      <c r="AA22" s="26" t="str">
        <f t="shared" si="9"/>
        <v> </v>
      </c>
      <c r="AB22" s="67" t="e">
        <f t="shared" si="10"/>
        <v>#VALUE!</v>
      </c>
      <c r="AC22" s="67" t="e">
        <f t="shared" si="11"/>
        <v>#VALUE!</v>
      </c>
      <c r="AD22" s="68" t="e">
        <f t="shared" si="12"/>
        <v>#VALUE!</v>
      </c>
    </row>
    <row r="23" spans="1:30" s="147" customFormat="1" ht="12" customHeight="1">
      <c r="A23" s="85"/>
      <c r="B23" s="148">
        <v>4</v>
      </c>
      <c r="C23" s="85"/>
      <c r="D23" s="94"/>
      <c r="E23" s="95"/>
      <c r="F23" s="102">
        <f>IF(AND(LEN(F22)&gt;30,LEN(F24)&gt;30),CONCATENATE('[8]Paarungen-Doppel'!B9,"     ",'[8]Paarungen-Doppel'!C9," ",'[8]Paarungen-Doppel'!D9,"     ",'[8]Paarungen-Doppel'!E9,),"")</f>
      </c>
      <c r="G23" s="137"/>
      <c r="H23" s="98" t="str">
        <f>IF(G22=G24," ",(IF(G22&lt;G24,F24,F22)))</f>
        <v>  258   Schneider  DÜ  /  259   Tepper  DÜ</v>
      </c>
      <c r="I23" s="109">
        <f>'[8]Paarungen-Doppel'!Q15</f>
      </c>
      <c r="J23" s="84"/>
      <c r="K23" s="88"/>
      <c r="L23" s="84"/>
      <c r="M23" s="106"/>
      <c r="N23" s="84"/>
      <c r="O23" s="88"/>
      <c r="P23" s="25" t="s">
        <v>48</v>
      </c>
      <c r="Q23" s="147" t="str">
        <f>IF(G34&lt;G36,F34,F36)</f>
        <v>    ---    /    ---  </v>
      </c>
      <c r="R23" s="25">
        <f t="shared" si="0"/>
      </c>
      <c r="S23" s="25" t="str">
        <f t="shared" si="1"/>
        <v>  ---    /    ---  </v>
      </c>
      <c r="T23" s="25" t="str">
        <f t="shared" si="2"/>
        <v>  ---</v>
      </c>
      <c r="U23" s="25" t="str">
        <f t="shared" si="3"/>
        <v>   /    ---  </v>
      </c>
      <c r="V23" s="89" t="str">
        <f t="shared" si="4"/>
        <v>  </v>
      </c>
      <c r="W23" s="25" t="str">
        <f t="shared" si="5"/>
        <v>    ---  </v>
      </c>
      <c r="X23" s="89" t="str">
        <f t="shared" si="6"/>
        <v>  </v>
      </c>
      <c r="Y23" s="26" t="str">
        <f t="shared" si="7"/>
        <v>---  </v>
      </c>
      <c r="Z23" s="67" t="str">
        <f t="shared" si="8"/>
        <v>---</v>
      </c>
      <c r="AA23" s="26" t="str">
        <f t="shared" si="9"/>
        <v> </v>
      </c>
      <c r="AB23" s="67" t="e">
        <f t="shared" si="10"/>
        <v>#VALUE!</v>
      </c>
      <c r="AC23" s="67" t="e">
        <f t="shared" si="11"/>
        <v>#VALUE!</v>
      </c>
      <c r="AD23" s="68" t="e">
        <f t="shared" si="12"/>
        <v>#VALUE!</v>
      </c>
    </row>
    <row r="24" spans="1:30" s="147" customFormat="1" ht="12" customHeight="1">
      <c r="A24" s="82">
        <v>8</v>
      </c>
      <c r="B24" s="148"/>
      <c r="C24" s="82">
        <v>4</v>
      </c>
      <c r="D24" s="90">
        <v>48</v>
      </c>
      <c r="E24" s="91">
        <v>49</v>
      </c>
      <c r="F24" s="98" t="str">
        <f>IF(OR(D24="",ISNA(VLOOKUP(D24,Teilnehmer,1,FALSE))),"Startnummer nicht vergeben",CONCATENATE("  ",VLOOKUP(D24,Teilnehmer,2,FALSE),"  ",VLOOKUP(D24,Teilnehmer,3,FALSE),"  ",VLOOKUP(D24,Teilnehmer,5,FALSE),"  /  ",VLOOKUP(E24,Teilnehmer,2,FALSE),"  ",VLOOKUP(E24,Teilnehmer,3,FALSE),"  ",VLOOKUP(E24,Teilnehmer,5,FALSE)))</f>
        <v>  258   Schneider  DÜ  /  259   Tepper  DÜ</v>
      </c>
      <c r="G24" s="100">
        <f>'[8]Paarungen-Doppel'!Q9</f>
        <v>1</v>
      </c>
      <c r="H24" s="101" t="str">
        <f>CONCATENATE("    ",'[8]Paarungen-Doppel'!Y9,"     ",'[8]Paarungen-Doppel'!Z9,"     ",'[8]Paarungen-Doppel'!AA9,"     ",'[8]Paarungen-Doppel'!AB9,"     ",'[8]Paarungen-Doppel'!AC9,)</f>
        <v>    -1                    </v>
      </c>
      <c r="I24" s="88"/>
      <c r="J24" s="84"/>
      <c r="K24" s="88"/>
      <c r="L24" s="84"/>
      <c r="M24" s="106"/>
      <c r="N24" s="84"/>
      <c r="O24" s="88"/>
      <c r="P24" s="25" t="s">
        <v>48</v>
      </c>
      <c r="Q24" s="147" t="str">
        <f>IF(G38&lt;G40,F38,F40)</f>
        <v>    ---    /    ---  </v>
      </c>
      <c r="R24" s="25">
        <f t="shared" si="0"/>
      </c>
      <c r="S24" s="25" t="str">
        <f t="shared" si="1"/>
        <v>  ---    /    ---  </v>
      </c>
      <c r="T24" s="25" t="str">
        <f t="shared" si="2"/>
        <v>  ---</v>
      </c>
      <c r="U24" s="25" t="str">
        <f t="shared" si="3"/>
        <v>   /    ---  </v>
      </c>
      <c r="V24" s="89" t="str">
        <f t="shared" si="4"/>
        <v>  </v>
      </c>
      <c r="W24" s="25" t="str">
        <f t="shared" si="5"/>
        <v>    ---  </v>
      </c>
      <c r="X24" s="89" t="str">
        <f t="shared" si="6"/>
        <v>  </v>
      </c>
      <c r="Y24" s="26" t="str">
        <f t="shared" si="7"/>
        <v>---  </v>
      </c>
      <c r="Z24" s="67" t="str">
        <f t="shared" si="8"/>
        <v>---</v>
      </c>
      <c r="AA24" s="26" t="str">
        <f t="shared" si="9"/>
        <v> </v>
      </c>
      <c r="AB24" s="67" t="e">
        <f t="shared" si="10"/>
        <v>#VALUE!</v>
      </c>
      <c r="AC24" s="67" t="e">
        <f t="shared" si="11"/>
        <v>#VALUE!</v>
      </c>
      <c r="AD24" s="68" t="e">
        <f t="shared" si="12"/>
        <v>#VALUE!</v>
      </c>
    </row>
    <row r="25" spans="1:16" s="147" customFormat="1" ht="12" customHeight="1">
      <c r="A25" s="85"/>
      <c r="B25" s="149"/>
      <c r="C25" s="85"/>
      <c r="D25" s="94"/>
      <c r="E25" s="95"/>
      <c r="F25" s="25"/>
      <c r="G25" s="85"/>
      <c r="H25" s="25"/>
      <c r="I25" s="88"/>
      <c r="J25" s="84"/>
      <c r="K25" s="88"/>
      <c r="L25" s="693" t="str">
        <f>CONCATENATE('[8]Paarungen-Doppel'!B20,"     ",'[8]Paarungen-Doppel'!C20," ",'[8]Paarungen-Doppel'!D20,"     ",'[8]Paarungen-Doppel'!E20,)</f>
        <v>13     Tisch 13     18:00 h</v>
      </c>
      <c r="M25" s="106"/>
      <c r="N25" s="103" t="str">
        <f>IF(M17=M33," ",(IF(M17&lt;M33,L33,L17)))</f>
        <v> </v>
      </c>
      <c r="O25" s="110"/>
      <c r="P25" s="25"/>
    </row>
    <row r="26" spans="1:16" s="147" customFormat="1" ht="12" customHeight="1">
      <c r="A26" s="82">
        <v>9</v>
      </c>
      <c r="B26" s="148"/>
      <c r="C26" s="82">
        <v>3</v>
      </c>
      <c r="D26" s="90">
        <v>52</v>
      </c>
      <c r="E26" s="91">
        <v>53</v>
      </c>
      <c r="F26" s="92" t="str">
        <f>IF(OR(D26="",ISNA(VLOOKUP(D26,Teilnehmer,1,FALSE))),"Startnummer nicht vergeben",CONCATENATE("  ",VLOOKUP(D26,Teilnehmer,2,FALSE),"  ",VLOOKUP(D26,Teilnehmer,3,FALSE),"  ",VLOOKUP(D26,Teilnehmer,5,FALSE),"  /  ",VLOOKUP(E26,Teilnehmer,2,FALSE),"  ",VLOOKUP(E26,Teilnehmer,3,FALSE),"  ",VLOOKUP(E26,Teilnehmer,5,FALSE)))</f>
        <v>  283   Blasberg  DÜ  /  285   Isern  DÜ</v>
      </c>
      <c r="G26" s="93">
        <f>'[8]Paarungen-Doppel'!P10</f>
        <v>1</v>
      </c>
      <c r="H26" s="25"/>
      <c r="I26" s="88"/>
      <c r="J26" s="84"/>
      <c r="K26" s="88"/>
      <c r="L26" s="693"/>
      <c r="M26" s="106"/>
      <c r="N26" s="84" t="str">
        <f>CONCATENATE("    ",'[8]Paarungen-Doppel'!Y20,"     ",'[8]Paarungen-Doppel'!Z20,"     ",'[8]Paarungen-Doppel'!AA20,"     ",'[8]Paarungen-Doppel'!AB20,"     ",'[8]Paarungen-Doppel'!AC20,)</f>
        <v>                        </v>
      </c>
      <c r="O26" s="111"/>
      <c r="P26" s="26"/>
    </row>
    <row r="27" spans="1:16" s="147" customFormat="1" ht="12" customHeight="1">
      <c r="A27" s="85"/>
      <c r="B27" s="148">
        <v>5</v>
      </c>
      <c r="C27" s="85"/>
      <c r="D27" s="94"/>
      <c r="E27" s="95"/>
      <c r="F27" s="102">
        <f>IF(AND(LEN(F26)&gt;30,LEN(F28)&gt;30),CONCATENATE('[8]Paarungen-Doppel'!B10,"     ",'[8]Paarungen-Doppel'!C10," ",'[8]Paarungen-Doppel'!D10,"     ",'[8]Paarungen-Doppel'!E10,),"")</f>
      </c>
      <c r="G27" s="137"/>
      <c r="H27" s="98" t="str">
        <f>IF(G26=G28," ",(IF(G26&lt;G28,F28,F26)))</f>
        <v>  283   Blasberg  DÜ  /  285   Isern  DÜ</v>
      </c>
      <c r="I27" s="104">
        <f>'[8]Paarungen-Doppel'!P16</f>
      </c>
      <c r="J27" s="84"/>
      <c r="K27" s="88"/>
      <c r="L27" s="84"/>
      <c r="M27" s="106"/>
      <c r="N27" s="84"/>
      <c r="O27" s="111"/>
      <c r="P27" s="26"/>
    </row>
    <row r="28" spans="1:16" s="147" customFormat="1" ht="12" customHeight="1">
      <c r="A28" s="85">
        <v>10</v>
      </c>
      <c r="B28" s="149"/>
      <c r="C28" s="99">
        <v>13</v>
      </c>
      <c r="D28" s="150">
        <v>16</v>
      </c>
      <c r="E28" s="151">
        <v>16</v>
      </c>
      <c r="F28" s="98" t="str">
        <f>IF(OR(D28="",ISNA(VLOOKUP(D28,Teilnehmer,1,FALSE))),"Startnummer nicht vergeben",CONCATENATE("  ",VLOOKUP(D28,Teilnehmer,2,FALSE),"  ",VLOOKUP(D28,Teilnehmer,3,FALSE),"  ",VLOOKUP(D28,Teilnehmer,5,FALSE),"  /  ",VLOOKUP(E28,Teilnehmer,2,FALSE),"  ",VLOOKUP(E28,Teilnehmer,3,FALSE),"  ",VLOOKUP(E28,Teilnehmer,5,FALSE)))</f>
        <v>    ---    /    ---  </v>
      </c>
      <c r="G28" s="100">
        <f>'[8]Paarungen-Doppel'!Q10</f>
        <v>0</v>
      </c>
      <c r="H28" s="101" t="str">
        <f>CONCATENATE("    ",'[8]Paarungen-Doppel'!Y10,"     ",'[8]Paarungen-Doppel'!Z10,"     ",'[8]Paarungen-Doppel'!AA10,"     ",'[8]Paarungen-Doppel'!AB10,"     ",'[8]Paarungen-Doppel'!AC10,)</f>
        <v>    1                    </v>
      </c>
      <c r="I28" s="106"/>
      <c r="J28" s="84"/>
      <c r="K28" s="88"/>
      <c r="L28" s="84"/>
      <c r="M28" s="106"/>
      <c r="N28" s="112"/>
      <c r="O28" s="111"/>
      <c r="P28" s="26"/>
    </row>
    <row r="29" spans="1:16" s="147" customFormat="1" ht="12" customHeight="1">
      <c r="A29" s="85"/>
      <c r="B29" s="149"/>
      <c r="C29" s="99"/>
      <c r="D29" s="94"/>
      <c r="E29" s="95"/>
      <c r="F29" s="25"/>
      <c r="G29" s="85"/>
      <c r="H29" s="693" t="str">
        <f>CONCATENATE('[8]Paarungen-Doppel'!B16,"     ",'[8]Paarungen-Doppel'!C16," ",'[8]Paarungen-Doppel'!D16,"     ",'[8]Paarungen-Doppel'!E16,)</f>
        <v>Halle 1     Tisch 14     16:00 h</v>
      </c>
      <c r="I29" s="106"/>
      <c r="J29" s="103" t="str">
        <f>IF(I27=I31," ",(IF(I27&lt;I31,H31,H27)))</f>
        <v> </v>
      </c>
      <c r="K29" s="113">
        <f>'[8]Paarungen-Doppel'!P19</f>
      </c>
      <c r="L29" s="84"/>
      <c r="M29" s="106"/>
      <c r="N29" s="112"/>
      <c r="O29" s="111"/>
      <c r="P29" s="26"/>
    </row>
    <row r="30" spans="1:16" s="147" customFormat="1" ht="12" customHeight="1">
      <c r="A30" s="85">
        <v>11</v>
      </c>
      <c r="B30" s="149"/>
      <c r="C30" s="99">
        <v>9</v>
      </c>
      <c r="D30" s="150">
        <v>16</v>
      </c>
      <c r="E30" s="151">
        <v>16</v>
      </c>
      <c r="F30" s="92" t="str">
        <f>IF(OR(D30="",ISNA(VLOOKUP(D30,Teilnehmer,1,FALSE))),"Startnummer nicht vergeben",CONCATENATE("  ",VLOOKUP(D30,Teilnehmer,2,FALSE),"  ",VLOOKUP(D30,Teilnehmer,3,FALSE),"  ",VLOOKUP(D30,Teilnehmer,5,FALSE),"  /  ",VLOOKUP(E30,Teilnehmer,2,FALSE),"  ",VLOOKUP(E30,Teilnehmer,3,FALSE),"  ",VLOOKUP(E30,Teilnehmer,5,FALSE)))</f>
        <v>    ---    /    ---  </v>
      </c>
      <c r="G30" s="93">
        <f>'[8]Paarungen-Doppel'!P11</f>
        <v>0</v>
      </c>
      <c r="H30" s="693"/>
      <c r="I30" s="106"/>
      <c r="J30" s="84" t="str">
        <f>CONCATENATE("    ",'[8]Paarungen-Doppel'!Y16,"     ",'[8]Paarungen-Doppel'!Z16,"     ",'[8]Paarungen-Doppel'!AA16,"     ",'[8]Paarungen-Doppel'!AB16,"     ",'[8]Paarungen-Doppel'!AC16,)</f>
        <v>                        </v>
      </c>
      <c r="K30" s="97"/>
      <c r="L30" s="84"/>
      <c r="M30" s="106"/>
      <c r="N30" s="112"/>
      <c r="O30" s="111"/>
      <c r="P30" s="26"/>
    </row>
    <row r="31" spans="1:16" s="147" customFormat="1" ht="12" customHeight="1">
      <c r="A31" s="85"/>
      <c r="B31" s="148">
        <v>6</v>
      </c>
      <c r="C31" s="85"/>
      <c r="D31" s="94"/>
      <c r="E31" s="95"/>
      <c r="F31" s="102">
        <f>IF(AND(LEN(F30)&gt;30,LEN(F32)&gt;30),CONCATENATE('[8]Paarungen-Doppel'!B11,"     ",'[8]Paarungen-Doppel'!C11," ",'[8]Paarungen-Doppel'!D11,"     ",'[8]Paarungen-Doppel'!E11,),"")</f>
      </c>
      <c r="G31" s="137"/>
      <c r="H31" s="98" t="str">
        <f>IF(G30=G32," ",(IF(G30&lt;G32,F32,F30)))</f>
        <v>  198   Höltkemeier  MR  /  230   Schnütgen  DÜ</v>
      </c>
      <c r="I31" s="109">
        <f>'[8]Paarungen-Doppel'!Q16</f>
      </c>
      <c r="J31" s="84"/>
      <c r="K31" s="97"/>
      <c r="L31" s="84"/>
      <c r="M31" s="106"/>
      <c r="N31" s="112"/>
      <c r="O31" s="111"/>
      <c r="P31" s="26"/>
    </row>
    <row r="32" spans="1:16" s="147" customFormat="1" ht="12" customHeight="1">
      <c r="A32" s="82">
        <v>12</v>
      </c>
      <c r="B32" s="148"/>
      <c r="C32" s="82">
        <v>6</v>
      </c>
      <c r="D32" s="90">
        <v>39</v>
      </c>
      <c r="E32" s="91">
        <v>45</v>
      </c>
      <c r="F32" s="98" t="str">
        <f>IF(OR(D32="",ISNA(VLOOKUP(D32,Teilnehmer,1,FALSE))),"Startnummer nicht vergeben",CONCATENATE("  ",VLOOKUP(D32,Teilnehmer,2,FALSE),"  ",VLOOKUP(D32,Teilnehmer,3,FALSE),"  ",VLOOKUP(D32,Teilnehmer,5,FALSE),"  /  ",VLOOKUP(E32,Teilnehmer,2,FALSE),"  ",VLOOKUP(E32,Teilnehmer,3,FALSE),"  ",VLOOKUP(E32,Teilnehmer,5,FALSE)))</f>
        <v>  198   Höltkemeier  MR  /  230   Schnütgen  DÜ</v>
      </c>
      <c r="G32" s="100">
        <f>'[8]Paarungen-Doppel'!Q11</f>
        <v>1</v>
      </c>
      <c r="H32" s="101" t="str">
        <f>CONCATENATE("    ",'[8]Paarungen-Doppel'!Y11,"     ",'[8]Paarungen-Doppel'!Z11,"     ",'[8]Paarungen-Doppel'!AA11,"     ",'[8]Paarungen-Doppel'!AB11,"     ",'[8]Paarungen-Doppel'!AC11,)</f>
        <v>    -1                    </v>
      </c>
      <c r="I32" s="88"/>
      <c r="J32" s="84"/>
      <c r="K32" s="97"/>
      <c r="L32" s="84"/>
      <c r="M32" s="106"/>
      <c r="N32" s="112"/>
      <c r="O32" s="111"/>
      <c r="P32" s="26"/>
    </row>
    <row r="33" spans="1:16" s="147" customFormat="1" ht="12" customHeight="1">
      <c r="A33" s="85"/>
      <c r="B33" s="149"/>
      <c r="C33" s="85"/>
      <c r="D33" s="94"/>
      <c r="E33" s="95"/>
      <c r="F33" s="25"/>
      <c r="G33" s="85"/>
      <c r="H33" s="25"/>
      <c r="I33" s="88"/>
      <c r="J33" s="693" t="str">
        <f>CONCATENATE('[8]Paarungen-Doppel'!B19,"     ",'[8]Paarungen-Doppel'!C19," ",'[8]Paarungen-Doppel'!D19,"     ",'[8]Paarungen-Doppel'!E19,)</f>
        <v>Halle 1     Tisch 14     17:00 h</v>
      </c>
      <c r="K33" s="97"/>
      <c r="L33" s="103" t="str">
        <f>IF(K29=K37," ",(IF(K29&lt;K37,J37,J29)))</f>
        <v> </v>
      </c>
      <c r="M33" s="109">
        <f>'[8]Paarungen-Doppel'!Q20</f>
      </c>
      <c r="N33" s="112"/>
      <c r="O33" s="111"/>
      <c r="P33" s="26"/>
    </row>
    <row r="34" spans="1:16" s="147" customFormat="1" ht="12" customHeight="1">
      <c r="A34" s="85">
        <v>13</v>
      </c>
      <c r="B34" s="149"/>
      <c r="C34" s="82">
        <v>7</v>
      </c>
      <c r="D34" s="150">
        <v>16</v>
      </c>
      <c r="E34" s="151">
        <v>16</v>
      </c>
      <c r="F34" s="92" t="str">
        <f>IF(OR(D34="",ISNA(VLOOKUP(D34,Teilnehmer,1,FALSE))),"Startnummer nicht vergeben",CONCATENATE("  ",VLOOKUP(D34,Teilnehmer,2,FALSE),"  ",VLOOKUP(D34,Teilnehmer,3,FALSE),"  ",VLOOKUP(D34,Teilnehmer,5,FALSE),"  /  ",VLOOKUP(E34,Teilnehmer,2,FALSE),"  ",VLOOKUP(E34,Teilnehmer,3,FALSE),"  ",VLOOKUP(E34,Teilnehmer,5,FALSE)))</f>
        <v>    ---    /    ---  </v>
      </c>
      <c r="G34" s="93">
        <f>'[8]Paarungen-Doppel'!P12</f>
        <v>1</v>
      </c>
      <c r="H34" s="25"/>
      <c r="I34" s="88"/>
      <c r="J34" s="693"/>
      <c r="K34" s="97"/>
      <c r="L34" s="84" t="str">
        <f>CONCATENATE("    ",'[8]Paarungen-Doppel'!Y19,"     ",'[8]Paarungen-Doppel'!Z19,"     ",'[8]Paarungen-Doppel'!AA19,"     ",'[8]Paarungen-Doppel'!AB19,"     ",'[8]Paarungen-Doppel'!AC19,)</f>
        <v>                        </v>
      </c>
      <c r="M34" s="88"/>
      <c r="N34" s="112"/>
      <c r="O34" s="111"/>
      <c r="P34" s="26"/>
    </row>
    <row r="35" spans="1:16" s="147" customFormat="1" ht="12" customHeight="1">
      <c r="A35" s="85"/>
      <c r="B35" s="148">
        <v>7</v>
      </c>
      <c r="C35" s="85"/>
      <c r="D35" s="114"/>
      <c r="E35" s="114"/>
      <c r="F35" s="102">
        <f>IF(AND(LEN(F34)&gt;30,LEN(F36)&gt;30),CONCATENATE('[8]Paarungen-Doppel'!B12,"     ",'[8]Paarungen-Doppel'!C12," ",'[8]Paarungen-Doppel'!D12,"     ",'[8]Paarungen-Doppel'!E12,),"")</f>
      </c>
      <c r="G35" s="137"/>
      <c r="H35" s="98" t="str">
        <f>IF(G34=G36," ",(IF(G34&lt;G36,F36,F34)))</f>
        <v>    ---    /    ---  </v>
      </c>
      <c r="I35" s="113">
        <f>'[8]Paarungen-Doppel'!P17</f>
        <v>0</v>
      </c>
      <c r="J35" s="84"/>
      <c r="K35" s="97"/>
      <c r="L35" s="84"/>
      <c r="M35" s="153"/>
      <c r="N35" s="153"/>
      <c r="O35" s="83"/>
      <c r="P35" s="154"/>
    </row>
    <row r="36" spans="1:16" s="147" customFormat="1" ht="12" customHeight="1">
      <c r="A36" s="85">
        <v>14</v>
      </c>
      <c r="B36" s="149"/>
      <c r="C36" s="99">
        <v>12</v>
      </c>
      <c r="D36" s="150">
        <v>16</v>
      </c>
      <c r="E36" s="151">
        <v>16</v>
      </c>
      <c r="F36" s="98" t="str">
        <f>IF(OR(D36="",ISNA(VLOOKUP(D36,Teilnehmer,1,FALSE))),"Startnummer nicht vergeben",CONCATENATE("  ",VLOOKUP(D36,Teilnehmer,2,FALSE),"  ",VLOOKUP(D36,Teilnehmer,3,FALSE),"  ",VLOOKUP(D36,Teilnehmer,5,FALSE),"  /  ",VLOOKUP(E36,Teilnehmer,2,FALSE),"  ",VLOOKUP(E36,Teilnehmer,3,FALSE),"  ",VLOOKUP(E36,Teilnehmer,5,FALSE)))</f>
        <v>    ---    /    ---  </v>
      </c>
      <c r="G36" s="100">
        <f>'[8]Paarungen-Doppel'!Q12</f>
        <v>0</v>
      </c>
      <c r="H36" s="101" t="str">
        <f>CONCATENATE("    ",'[8]Paarungen-Doppel'!Y12,"     ",'[8]Paarungen-Doppel'!Z12,"     ",'[8]Paarungen-Doppel'!AA12,"     ",'[8]Paarungen-Doppel'!AB12,"     ",'[8]Paarungen-Doppel'!AC12,)</f>
        <v>    1                    </v>
      </c>
      <c r="I36" s="97"/>
      <c r="J36" s="84"/>
      <c r="K36" s="97"/>
      <c r="L36" s="84"/>
      <c r="M36" s="153"/>
      <c r="N36" s="153"/>
      <c r="O36" s="83"/>
      <c r="P36" s="115"/>
    </row>
    <row r="37" spans="1:16" s="147" customFormat="1" ht="12" customHeight="1">
      <c r="A37" s="85"/>
      <c r="B37" s="149"/>
      <c r="C37" s="99"/>
      <c r="D37" s="86"/>
      <c r="E37" s="87"/>
      <c r="F37" s="25"/>
      <c r="G37" s="85"/>
      <c r="H37" s="697" t="str">
        <f>CONCATENATE('[8]Paarungen-Doppel'!B17,"     ",'[8]Paarungen-Doppel'!C17," ",'[8]Paarungen-Doppel'!D17,"     ",'[8]Paarungen-Doppel'!E17,)</f>
        <v>Halle 1     Tisch 15     16:00 h</v>
      </c>
      <c r="I37" s="97"/>
      <c r="J37" s="108" t="str">
        <f>IF(I35=I39," ",(IF(I35&lt;I39,H39,H35)))</f>
        <v>  199   Hußmann  DÜ  /  197   Flothwedel  DÜ</v>
      </c>
      <c r="K37" s="100">
        <f>'[8]Paarungen-Doppel'!Q19</f>
      </c>
      <c r="L37" s="84"/>
      <c r="M37" s="153"/>
      <c r="N37" s="153"/>
      <c r="O37" s="83"/>
      <c r="P37" s="154"/>
    </row>
    <row r="38" spans="1:16" s="147" customFormat="1" ht="12" customHeight="1">
      <c r="A38" s="85">
        <v>15</v>
      </c>
      <c r="B38" s="149"/>
      <c r="C38" s="99">
        <v>16</v>
      </c>
      <c r="D38" s="150">
        <v>16</v>
      </c>
      <c r="E38" s="151">
        <v>16</v>
      </c>
      <c r="F38" s="92" t="str">
        <f>IF(OR(D38="",ISNA(VLOOKUP(D38,Teilnehmer,1,FALSE))),"Startnummer nicht vergeben",CONCATENATE("  ",VLOOKUP(D38,Teilnehmer,2,FALSE),"  ",VLOOKUP(D38,Teilnehmer,3,FALSE),"  ",VLOOKUP(D38,Teilnehmer,5,FALSE),"  /  ",VLOOKUP(E38,Teilnehmer,2,FALSE),"  ",VLOOKUP(E38,Teilnehmer,3,FALSE),"  ",VLOOKUP(E38,Teilnehmer,5,FALSE)))</f>
        <v>    ---    /    ---  </v>
      </c>
      <c r="G38" s="93">
        <f>'[8]Paarungen-Doppel'!P13</f>
        <v>0</v>
      </c>
      <c r="H38" s="697"/>
      <c r="I38" s="97"/>
      <c r="J38" s="101" t="str">
        <f>CONCATENATE("    ",'[8]Paarungen-Doppel'!Y17,"     ",'[8]Paarungen-Doppel'!Z17,"     ",'[8]Paarungen-Doppel'!AA17,"     ",'[8]Paarungen-Doppel'!AB17,"     ",'[8]Paarungen-Doppel'!AC17,)</f>
        <v>    -1                    </v>
      </c>
      <c r="K38" s="88"/>
      <c r="L38" s="84"/>
      <c r="M38" s="153"/>
      <c r="N38" s="153"/>
      <c r="O38" s="83"/>
      <c r="P38" s="115"/>
    </row>
    <row r="39" spans="1:16" s="147" customFormat="1" ht="12" customHeight="1">
      <c r="A39" s="85"/>
      <c r="B39" s="148">
        <v>8</v>
      </c>
      <c r="C39" s="85"/>
      <c r="D39" s="94"/>
      <c r="E39" s="95"/>
      <c r="F39" s="96">
        <f>IF(AND(LEN(F38)&gt;30,LEN(F40)&gt;30),CONCATENATE('[8]Paarungen-Doppel'!B13,"     ",'[8]Paarungen-Doppel'!C13," ",'[8]Paarungen-Doppel'!D13,"     ",'[8]Paarungen-Doppel'!E13,),"")</f>
      </c>
      <c r="G39" s="137"/>
      <c r="H39" s="98" t="str">
        <f>IF(G38=G40," ",(IF(G38&lt;G40,F40,F38)))</f>
        <v>  199   Hußmann  DÜ  /  197   Flothwedel  DÜ</v>
      </c>
      <c r="I39" s="100">
        <f>'[8]Paarungen-Doppel'!Q17</f>
        <v>1</v>
      </c>
      <c r="J39" s="84"/>
      <c r="K39" s="99"/>
      <c r="L39" s="25"/>
      <c r="O39" s="82"/>
      <c r="P39" s="154"/>
    </row>
    <row r="40" spans="1:16" s="147" customFormat="1" ht="12" customHeight="1">
      <c r="A40" s="82">
        <v>16</v>
      </c>
      <c r="B40" s="82"/>
      <c r="C40" s="82">
        <v>2</v>
      </c>
      <c r="D40" s="90">
        <v>36</v>
      </c>
      <c r="E40" s="91">
        <v>40</v>
      </c>
      <c r="F40" s="98" t="str">
        <f>IF(OR(D40="",ISNA(VLOOKUP(D40,Teilnehmer,1,FALSE))),"Startnummer nicht vergeben",CONCATENATE("  ",VLOOKUP(D40,Teilnehmer,2,FALSE),"  ",VLOOKUP(D40,Teilnehmer,3,FALSE),"  ",VLOOKUP(D40,Teilnehmer,5,FALSE),"  /  ",VLOOKUP(E40,Teilnehmer,2,FALSE),"  ",VLOOKUP(E40,Teilnehmer,3,FALSE),"  ",VLOOKUP(E40,Teilnehmer,5,FALSE)))</f>
        <v>  199   Hußmann  DÜ  /  197   Flothwedel  DÜ</v>
      </c>
      <c r="G40" s="100">
        <f>'[8]Paarungen-Doppel'!Q13</f>
        <v>1</v>
      </c>
      <c r="H40" s="101" t="str">
        <f>CONCATENATE("    ",'[8]Paarungen-Doppel'!Y13,"     ",'[8]Paarungen-Doppel'!Z13,"     ",'[8]Paarungen-Doppel'!AA13,"     ",'[8]Paarungen-Doppel'!AB13,"     ",'[8]Paarungen-Doppel'!AC13,)</f>
        <v>    -1                    </v>
      </c>
      <c r="I40" s="88"/>
      <c r="J40" s="84"/>
      <c r="K40" s="85"/>
      <c r="L40" s="25"/>
      <c r="M40" s="116"/>
      <c r="N40" s="155"/>
      <c r="O40" s="116"/>
      <c r="P40" s="115"/>
    </row>
    <row r="41" spans="1:16" s="147" customFormat="1" ht="12" customHeight="1">
      <c r="A41" s="85"/>
      <c r="B41" s="85"/>
      <c r="C41" s="85"/>
      <c r="D41" s="114"/>
      <c r="E41" s="114"/>
      <c r="F41" s="25"/>
      <c r="G41" s="85"/>
      <c r="H41" s="25"/>
      <c r="I41" s="85"/>
      <c r="J41" s="25"/>
      <c r="K41" s="85"/>
      <c r="L41" s="25"/>
      <c r="O41" s="82"/>
      <c r="P41" s="156"/>
    </row>
    <row r="42" spans="1:17" s="147" customFormat="1" ht="12" customHeight="1">
      <c r="A42" s="116"/>
      <c r="B42" s="116"/>
      <c r="C42" s="116"/>
      <c r="D42" s="157"/>
      <c r="E42" s="157"/>
      <c r="F42" s="26"/>
      <c r="G42" s="157"/>
      <c r="H42" s="25"/>
      <c r="I42" s="87"/>
      <c r="J42" s="25"/>
      <c r="K42" s="87"/>
      <c r="L42" s="25"/>
      <c r="M42" s="87"/>
      <c r="N42" s="26"/>
      <c r="O42" s="87"/>
      <c r="P42" s="26"/>
      <c r="Q42" s="158"/>
    </row>
    <row r="43" spans="1:17" ht="21" customHeight="1">
      <c r="A43" s="117"/>
      <c r="B43" s="117"/>
      <c r="C43" s="117"/>
      <c r="D43" s="118"/>
      <c r="E43" s="118"/>
      <c r="F43" s="21"/>
      <c r="G43" s="117"/>
      <c r="H43" s="22"/>
      <c r="I43" s="118"/>
      <c r="J43" s="22"/>
      <c r="K43" s="117"/>
      <c r="L43" s="22"/>
      <c r="M43" s="117"/>
      <c r="N43" s="21"/>
      <c r="O43" s="117"/>
      <c r="P43" s="21"/>
      <c r="Q43" s="119"/>
    </row>
    <row r="44" spans="1:17" ht="21" customHeight="1">
      <c r="A44" s="117"/>
      <c r="B44" s="117"/>
      <c r="C44" s="117"/>
      <c r="D44" s="118"/>
      <c r="E44" s="118"/>
      <c r="F44" s="21"/>
      <c r="G44" s="118"/>
      <c r="H44" s="22"/>
      <c r="I44" s="117"/>
      <c r="J44" s="22"/>
      <c r="K44" s="117"/>
      <c r="L44" s="22"/>
      <c r="M44" s="117"/>
      <c r="N44" s="21"/>
      <c r="O44" s="117"/>
      <c r="P44" s="21"/>
      <c r="Q44" s="119"/>
    </row>
    <row r="45" spans="1:17" ht="21" customHeight="1">
      <c r="A45" s="117"/>
      <c r="B45" s="117"/>
      <c r="C45" s="117"/>
      <c r="D45" s="118"/>
      <c r="E45" s="118"/>
      <c r="F45" s="21"/>
      <c r="G45" s="117"/>
      <c r="H45" s="22"/>
      <c r="I45" s="117"/>
      <c r="J45" s="22"/>
      <c r="K45" s="118"/>
      <c r="L45" s="21"/>
      <c r="M45" s="117"/>
      <c r="N45" s="21"/>
      <c r="O45" s="117"/>
      <c r="P45" s="21"/>
      <c r="Q45" s="119"/>
    </row>
    <row r="46" spans="1:17" ht="21" customHeight="1">
      <c r="A46" s="117"/>
      <c r="B46" s="117"/>
      <c r="C46" s="117"/>
      <c r="D46" s="118"/>
      <c r="E46" s="118"/>
      <c r="F46" s="21"/>
      <c r="G46" s="118"/>
      <c r="H46" s="22"/>
      <c r="I46" s="117"/>
      <c r="J46" s="22"/>
      <c r="K46" s="117"/>
      <c r="L46" s="21"/>
      <c r="M46" s="117"/>
      <c r="N46" s="21"/>
      <c r="O46" s="117"/>
      <c r="P46" s="21"/>
      <c r="Q46" s="119"/>
    </row>
    <row r="47" spans="1:17" ht="21" customHeight="1">
      <c r="A47" s="117"/>
      <c r="B47" s="117"/>
      <c r="C47" s="117"/>
      <c r="D47" s="118"/>
      <c r="E47" s="118"/>
      <c r="F47" s="21"/>
      <c r="G47" s="117"/>
      <c r="H47" s="22"/>
      <c r="I47" s="118"/>
      <c r="J47" s="22"/>
      <c r="K47" s="117"/>
      <c r="L47" s="21"/>
      <c r="M47" s="117"/>
      <c r="N47" s="21"/>
      <c r="O47" s="117"/>
      <c r="P47" s="21"/>
      <c r="Q47" s="119"/>
    </row>
    <row r="48" spans="1:17" ht="21" customHeight="1">
      <c r="A48" s="117"/>
      <c r="B48" s="117"/>
      <c r="C48" s="117"/>
      <c r="D48" s="118"/>
      <c r="E48" s="118"/>
      <c r="F48" s="21"/>
      <c r="G48" s="118"/>
      <c r="H48" s="22"/>
      <c r="I48" s="117"/>
      <c r="J48" s="22"/>
      <c r="K48" s="117"/>
      <c r="L48" s="21"/>
      <c r="M48" s="117"/>
      <c r="N48" s="21"/>
      <c r="O48" s="117"/>
      <c r="P48" s="21"/>
      <c r="Q48" s="119"/>
    </row>
    <row r="49" spans="1:17" ht="21" customHeight="1">
      <c r="A49" s="117"/>
      <c r="B49" s="117"/>
      <c r="C49" s="117"/>
      <c r="D49" s="118"/>
      <c r="E49" s="118"/>
      <c r="F49" s="21"/>
      <c r="G49" s="117"/>
      <c r="H49" s="22"/>
      <c r="I49" s="117"/>
      <c r="J49" s="21"/>
      <c r="K49" s="117"/>
      <c r="L49" s="21"/>
      <c r="M49" s="118"/>
      <c r="N49" s="21"/>
      <c r="O49" s="117"/>
      <c r="P49" s="21"/>
      <c r="Q49" s="119"/>
    </row>
    <row r="50" spans="1:17" ht="21" customHeight="1">
      <c r="A50" s="120"/>
      <c r="B50" s="120"/>
      <c r="C50" s="120"/>
      <c r="D50" s="121"/>
      <c r="E50" s="121"/>
      <c r="F50" s="119"/>
      <c r="G50" s="121"/>
      <c r="I50" s="120"/>
      <c r="J50" s="119"/>
      <c r="K50" s="120"/>
      <c r="L50" s="119"/>
      <c r="M50" s="120"/>
      <c r="N50" s="119"/>
      <c r="O50" s="120"/>
      <c r="P50" s="119"/>
      <c r="Q50" s="119"/>
    </row>
    <row r="51" spans="1:17" ht="21" customHeight="1">
      <c r="A51" s="120"/>
      <c r="B51" s="120"/>
      <c r="C51" s="120"/>
      <c r="D51" s="121"/>
      <c r="E51" s="121"/>
      <c r="F51" s="119"/>
      <c r="G51" s="120"/>
      <c r="I51" s="121"/>
      <c r="J51" s="119"/>
      <c r="K51" s="120"/>
      <c r="L51" s="119"/>
      <c r="M51" s="120"/>
      <c r="N51" s="119"/>
      <c r="O51" s="120"/>
      <c r="P51" s="119"/>
      <c r="Q51" s="119"/>
    </row>
    <row r="52" spans="1:17" ht="21" customHeight="1">
      <c r="A52" s="120"/>
      <c r="B52" s="120"/>
      <c r="C52" s="120"/>
      <c r="D52" s="121"/>
      <c r="E52" s="121"/>
      <c r="F52" s="119"/>
      <c r="G52" s="121"/>
      <c r="I52" s="120"/>
      <c r="J52" s="119"/>
      <c r="K52" s="120"/>
      <c r="L52" s="119"/>
      <c r="M52" s="120"/>
      <c r="N52" s="119"/>
      <c r="O52" s="120"/>
      <c r="P52" s="119"/>
      <c r="Q52" s="119"/>
    </row>
    <row r="53" spans="1:17" ht="21" customHeight="1">
      <c r="A53" s="120"/>
      <c r="B53" s="120"/>
      <c r="C53" s="120"/>
      <c r="D53" s="121"/>
      <c r="E53" s="121"/>
      <c r="F53" s="119"/>
      <c r="G53" s="120"/>
      <c r="I53" s="120"/>
      <c r="J53" s="119"/>
      <c r="K53" s="121"/>
      <c r="L53" s="119"/>
      <c r="M53" s="120"/>
      <c r="N53" s="119"/>
      <c r="O53" s="120"/>
      <c r="P53" s="119"/>
      <c r="Q53" s="119"/>
    </row>
    <row r="54" spans="1:17" ht="21" customHeight="1">
      <c r="A54" s="120"/>
      <c r="B54" s="120"/>
      <c r="C54" s="120"/>
      <c r="D54" s="121"/>
      <c r="E54" s="121"/>
      <c r="F54" s="119"/>
      <c r="G54" s="121"/>
      <c r="I54" s="120"/>
      <c r="J54" s="119"/>
      <c r="K54" s="120"/>
      <c r="L54" s="119"/>
      <c r="M54" s="120"/>
      <c r="N54" s="119"/>
      <c r="O54" s="120"/>
      <c r="P54" s="119"/>
      <c r="Q54" s="119"/>
    </row>
    <row r="55" spans="1:17" ht="21" customHeight="1">
      <c r="A55" s="120"/>
      <c r="B55" s="120"/>
      <c r="C55" s="120"/>
      <c r="D55" s="121"/>
      <c r="E55" s="121"/>
      <c r="F55" s="119"/>
      <c r="G55" s="120"/>
      <c r="I55" s="121"/>
      <c r="J55" s="119"/>
      <c r="K55" s="120"/>
      <c r="L55" s="119"/>
      <c r="M55" s="120"/>
      <c r="N55" s="119"/>
      <c r="O55" s="120"/>
      <c r="P55" s="119"/>
      <c r="Q55" s="119"/>
    </row>
    <row r="56" spans="1:17" ht="21" customHeight="1">
      <c r="A56" s="122"/>
      <c r="B56" s="122"/>
      <c r="C56" s="122"/>
      <c r="D56" s="121"/>
      <c r="E56" s="121"/>
      <c r="F56" s="119"/>
      <c r="G56" s="121"/>
      <c r="H56" s="123" t="str">
        <f>CONCATENATE('[8]Paarungen-Doppel'!K21,"   ",'[8]Paarungen-Doppel'!L21,"   ",'[8]Paarungen-Doppel'!M21,"   ",'[8]Paarungen-Doppel'!N21,"   ",'[8]Paarungen-Doppel'!O21,)</f>
        <v>            </v>
      </c>
      <c r="I56" s="120"/>
      <c r="J56" s="119"/>
      <c r="K56" s="120"/>
      <c r="L56" s="119"/>
      <c r="M56" s="120"/>
      <c r="N56" s="119"/>
      <c r="O56" s="120"/>
      <c r="P56" s="119"/>
      <c r="Q56" s="119"/>
    </row>
    <row r="57" spans="1:17" ht="21" customHeight="1">
      <c r="A57" s="120"/>
      <c r="B57" s="120"/>
      <c r="C57" s="120"/>
      <c r="D57" s="121"/>
      <c r="E57" s="121"/>
      <c r="F57" s="119"/>
      <c r="G57" s="120"/>
      <c r="H57" s="123" t="str">
        <f>CONCATENATE('[8]Paarungen-Doppel'!K22,"   ",'[8]Paarungen-Doppel'!L22,"   ",'[8]Paarungen-Doppel'!M22,"   ",'[8]Paarungen-Doppel'!N22,"   ",'[8]Paarungen-Doppel'!O22,)</f>
        <v>            </v>
      </c>
      <c r="I57" s="120"/>
      <c r="J57" s="119"/>
      <c r="K57" s="120"/>
      <c r="L57" s="119"/>
      <c r="M57" s="120"/>
      <c r="N57" s="119"/>
      <c r="O57" s="121"/>
      <c r="P57" s="119"/>
      <c r="Q57" s="119"/>
    </row>
    <row r="58" spans="1:17" ht="21" customHeight="1">
      <c r="A58" s="122"/>
      <c r="B58" s="122"/>
      <c r="C58" s="122"/>
      <c r="D58" s="121"/>
      <c r="E58" s="121"/>
      <c r="F58" s="119"/>
      <c r="G58" s="121"/>
      <c r="H58" s="119"/>
      <c r="I58" s="120"/>
      <c r="J58" s="119"/>
      <c r="K58" s="120"/>
      <c r="L58" s="119"/>
      <c r="M58" s="120"/>
      <c r="N58" s="119"/>
      <c r="O58" s="120"/>
      <c r="P58" s="119"/>
      <c r="Q58" s="119"/>
    </row>
    <row r="59" spans="1:17" ht="21" customHeight="1">
      <c r="A59" s="120"/>
      <c r="B59" s="120"/>
      <c r="C59" s="120"/>
      <c r="D59" s="121"/>
      <c r="E59" s="121"/>
      <c r="F59" s="119"/>
      <c r="G59" s="120"/>
      <c r="H59" s="119"/>
      <c r="I59" s="121"/>
      <c r="J59" s="119"/>
      <c r="K59" s="120"/>
      <c r="L59" s="119"/>
      <c r="M59" s="120"/>
      <c r="N59" s="119"/>
      <c r="O59" s="120"/>
      <c r="P59" s="119"/>
      <c r="Q59" s="119"/>
    </row>
    <row r="60" spans="1:17" ht="21" customHeight="1">
      <c r="A60" s="120"/>
      <c r="B60" s="120"/>
      <c r="C60" s="120"/>
      <c r="D60" s="121"/>
      <c r="E60" s="121"/>
      <c r="F60" s="119"/>
      <c r="G60" s="121"/>
      <c r="H60" s="119"/>
      <c r="I60" s="120"/>
      <c r="J60" s="119"/>
      <c r="K60" s="120"/>
      <c r="L60" s="119"/>
      <c r="M60" s="120"/>
      <c r="N60" s="119"/>
      <c r="O60" s="120"/>
      <c r="P60" s="119"/>
      <c r="Q60" s="119"/>
    </row>
    <row r="61" spans="1:17" ht="21" customHeight="1">
      <c r="A61" s="120"/>
      <c r="B61" s="120"/>
      <c r="C61" s="120"/>
      <c r="D61" s="121"/>
      <c r="E61" s="121"/>
      <c r="F61" s="119"/>
      <c r="G61" s="120"/>
      <c r="H61" s="119"/>
      <c r="I61" s="120"/>
      <c r="J61" s="119"/>
      <c r="K61" s="121"/>
      <c r="L61" s="119"/>
      <c r="M61" s="120"/>
      <c r="N61" s="119"/>
      <c r="O61" s="120"/>
      <c r="P61" s="119"/>
      <c r="Q61" s="119"/>
    </row>
    <row r="62" spans="1:17" ht="21" customHeight="1">
      <c r="A62" s="120"/>
      <c r="B62" s="120"/>
      <c r="C62" s="120"/>
      <c r="D62" s="121"/>
      <c r="E62" s="121"/>
      <c r="F62" s="119"/>
      <c r="G62" s="121"/>
      <c r="H62" s="119"/>
      <c r="I62" s="120"/>
      <c r="J62" s="119"/>
      <c r="K62" s="120"/>
      <c r="L62" s="119"/>
      <c r="M62" s="120"/>
      <c r="N62" s="119"/>
      <c r="O62" s="120"/>
      <c r="P62" s="119"/>
      <c r="Q62" s="119"/>
    </row>
    <row r="63" spans="1:17" ht="21" customHeight="1">
      <c r="A63" s="120"/>
      <c r="B63" s="120"/>
      <c r="C63" s="120"/>
      <c r="D63" s="121"/>
      <c r="E63" s="121"/>
      <c r="F63" s="119"/>
      <c r="G63" s="120"/>
      <c r="H63" s="119"/>
      <c r="I63" s="121"/>
      <c r="J63" s="119"/>
      <c r="K63" s="120"/>
      <c r="L63" s="119"/>
      <c r="M63" s="120"/>
      <c r="N63" s="119"/>
      <c r="O63" s="120"/>
      <c r="P63" s="119"/>
      <c r="Q63" s="119"/>
    </row>
    <row r="64" spans="1:17" ht="21" customHeight="1">
      <c r="A64" s="120"/>
      <c r="B64" s="120"/>
      <c r="C64" s="120"/>
      <c r="D64" s="121"/>
      <c r="E64" s="121"/>
      <c r="F64" s="119"/>
      <c r="G64" s="121"/>
      <c r="H64" s="119"/>
      <c r="I64" s="120"/>
      <c r="J64" s="119"/>
      <c r="K64" s="120"/>
      <c r="L64" s="119"/>
      <c r="M64" s="120"/>
      <c r="N64" s="119"/>
      <c r="O64" s="120"/>
      <c r="P64" s="119"/>
      <c r="Q64" s="119"/>
    </row>
    <row r="65" spans="1:17" ht="21" customHeight="1">
      <c r="A65" s="120"/>
      <c r="B65" s="120"/>
      <c r="C65" s="120"/>
      <c r="D65" s="121"/>
      <c r="E65" s="121"/>
      <c r="F65" s="119"/>
      <c r="G65" s="120"/>
      <c r="H65" s="119"/>
      <c r="I65" s="120"/>
      <c r="J65" s="119"/>
      <c r="K65" s="120"/>
      <c r="L65" s="119"/>
      <c r="M65" s="121"/>
      <c r="N65" s="119"/>
      <c r="O65" s="120"/>
      <c r="P65" s="119"/>
      <c r="Q65" s="119"/>
    </row>
    <row r="66" spans="1:17" ht="21" customHeight="1">
      <c r="A66" s="120"/>
      <c r="B66" s="120"/>
      <c r="C66" s="120"/>
      <c r="D66" s="121"/>
      <c r="E66" s="121"/>
      <c r="F66" s="119"/>
      <c r="G66" s="121"/>
      <c r="H66" s="119"/>
      <c r="I66" s="120"/>
      <c r="J66" s="119"/>
      <c r="K66" s="120"/>
      <c r="L66" s="119"/>
      <c r="M66" s="120"/>
      <c r="N66" s="119"/>
      <c r="O66" s="120"/>
      <c r="P66" s="119"/>
      <c r="Q66" s="119"/>
    </row>
    <row r="67" spans="1:17" ht="21" customHeight="1">
      <c r="A67" s="120"/>
      <c r="B67" s="120"/>
      <c r="C67" s="120"/>
      <c r="D67" s="121"/>
      <c r="E67" s="121"/>
      <c r="F67" s="119"/>
      <c r="G67" s="120"/>
      <c r="H67" s="119"/>
      <c r="I67" s="121"/>
      <c r="J67" s="119"/>
      <c r="K67" s="120"/>
      <c r="L67" s="119"/>
      <c r="M67" s="120"/>
      <c r="N67" s="119"/>
      <c r="O67" s="120"/>
      <c r="P67" s="119"/>
      <c r="Q67" s="119"/>
    </row>
    <row r="68" spans="1:17" ht="21" customHeight="1">
      <c r="A68" s="120"/>
      <c r="B68" s="120"/>
      <c r="C68" s="120"/>
      <c r="D68" s="121"/>
      <c r="E68" s="121"/>
      <c r="F68" s="119"/>
      <c r="G68" s="121"/>
      <c r="H68" s="119"/>
      <c r="I68" s="120"/>
      <c r="J68" s="119"/>
      <c r="K68" s="120"/>
      <c r="L68" s="119"/>
      <c r="M68" s="120"/>
      <c r="N68" s="119"/>
      <c r="O68" s="122"/>
      <c r="P68" s="124"/>
      <c r="Q68" s="119"/>
    </row>
    <row r="69" spans="1:17" ht="21" customHeight="1">
      <c r="A69" s="120"/>
      <c r="B69" s="120"/>
      <c r="C69" s="120"/>
      <c r="D69" s="121"/>
      <c r="E69" s="121"/>
      <c r="F69" s="119"/>
      <c r="G69" s="120"/>
      <c r="H69" s="119"/>
      <c r="I69" s="120"/>
      <c r="J69" s="119"/>
      <c r="K69" s="121"/>
      <c r="L69" s="119"/>
      <c r="M69" s="120"/>
      <c r="N69" s="119"/>
      <c r="O69" s="122"/>
      <c r="P69" s="124"/>
      <c r="Q69" s="119"/>
    </row>
    <row r="70" spans="1:17" ht="21" customHeight="1">
      <c r="A70" s="120"/>
      <c r="B70" s="120"/>
      <c r="C70" s="120"/>
      <c r="D70" s="121"/>
      <c r="E70" s="121"/>
      <c r="F70" s="119"/>
      <c r="G70" s="121"/>
      <c r="H70" s="119"/>
      <c r="I70" s="120"/>
      <c r="J70" s="119"/>
      <c r="K70" s="120"/>
      <c r="L70" s="119"/>
      <c r="M70" s="120"/>
      <c r="N70" s="119"/>
      <c r="O70" s="122"/>
      <c r="P70" s="124"/>
      <c r="Q70" s="119"/>
    </row>
    <row r="71" spans="1:17" ht="21" customHeight="1">
      <c r="A71" s="120"/>
      <c r="B71" s="120"/>
      <c r="C71" s="120"/>
      <c r="D71" s="121"/>
      <c r="E71" s="121"/>
      <c r="F71" s="119"/>
      <c r="G71" s="120"/>
      <c r="H71" s="119"/>
      <c r="I71" s="121"/>
      <c r="J71" s="119"/>
      <c r="K71" s="120"/>
      <c r="L71" s="119"/>
      <c r="M71" s="120"/>
      <c r="N71" s="119"/>
      <c r="O71" s="122"/>
      <c r="P71" s="124"/>
      <c r="Q71" s="119"/>
    </row>
    <row r="72" spans="1:17" ht="21" customHeight="1">
      <c r="A72" s="122"/>
      <c r="B72" s="122"/>
      <c r="C72" s="122"/>
      <c r="D72" s="121"/>
      <c r="E72" s="121"/>
      <c r="F72" s="119"/>
      <c r="G72" s="121"/>
      <c r="H72" s="119"/>
      <c r="I72" s="120"/>
      <c r="J72" s="119"/>
      <c r="K72" s="120"/>
      <c r="L72" s="119"/>
      <c r="M72" s="120"/>
      <c r="N72" s="119"/>
      <c r="O72" s="122"/>
      <c r="P72" s="124"/>
      <c r="Q72" s="119"/>
    </row>
    <row r="73" spans="1:17" ht="21" customHeight="1">
      <c r="A73" s="119"/>
      <c r="B73" s="119"/>
      <c r="C73" s="119"/>
      <c r="D73" s="125"/>
      <c r="E73" s="125"/>
      <c r="F73" s="119"/>
      <c r="G73" s="119"/>
      <c r="H73" s="119"/>
      <c r="I73" s="119"/>
      <c r="J73" s="119"/>
      <c r="K73" s="119"/>
      <c r="L73" s="119"/>
      <c r="M73" s="120"/>
      <c r="N73" s="119"/>
      <c r="O73" s="122"/>
      <c r="P73" s="124"/>
      <c r="Q73" s="119"/>
    </row>
    <row r="74" spans="1:17" ht="21" customHeight="1">
      <c r="A74" s="119"/>
      <c r="B74" s="119"/>
      <c r="C74" s="119"/>
      <c r="D74" s="125"/>
      <c r="E74" s="125"/>
      <c r="F74" s="119"/>
      <c r="G74" s="119"/>
      <c r="H74" s="119"/>
      <c r="I74" s="119"/>
      <c r="J74" s="119"/>
      <c r="K74" s="119"/>
      <c r="L74" s="119"/>
      <c r="M74" s="120"/>
      <c r="N74" s="119"/>
      <c r="O74" s="122"/>
      <c r="P74" s="124"/>
      <c r="Q74" s="119"/>
    </row>
    <row r="75" spans="1:17" ht="21" customHeight="1">
      <c r="A75" s="119"/>
      <c r="B75" s="119"/>
      <c r="C75" s="119"/>
      <c r="D75" s="125"/>
      <c r="E75" s="125"/>
      <c r="F75" s="119"/>
      <c r="G75" s="119"/>
      <c r="H75" s="119"/>
      <c r="I75" s="119"/>
      <c r="J75" s="119"/>
      <c r="K75" s="119"/>
      <c r="L75" s="119"/>
      <c r="M75" s="119"/>
      <c r="N75" s="119"/>
      <c r="O75" s="120"/>
      <c r="P75" s="119"/>
      <c r="Q75" s="119"/>
    </row>
    <row r="76" spans="1:17" ht="21" customHeight="1">
      <c r="A76" s="119"/>
      <c r="B76" s="119"/>
      <c r="C76" s="119"/>
      <c r="D76" s="125"/>
      <c r="E76" s="125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7" ht="21" customHeight="1">
      <c r="A77" s="119"/>
      <c r="B77" s="119"/>
      <c r="C77" s="119"/>
      <c r="D77" s="125"/>
      <c r="E77" s="12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</row>
    <row r="78" spans="4:5" ht="21" customHeight="1">
      <c r="D78" s="24"/>
      <c r="E78" s="24"/>
    </row>
    <row r="79" spans="4:5" ht="21" customHeight="1">
      <c r="D79" s="24"/>
      <c r="E79" s="24"/>
    </row>
    <row r="80" spans="4:5" ht="21" customHeight="1">
      <c r="D80" s="24"/>
      <c r="E80" s="24"/>
    </row>
    <row r="81" spans="4:5" ht="21" customHeight="1">
      <c r="D81" s="24"/>
      <c r="E81" s="24"/>
    </row>
    <row r="82" spans="4:5" ht="21" customHeight="1">
      <c r="D82" s="24"/>
      <c r="E82" s="24"/>
    </row>
    <row r="83" spans="4:5" ht="21" customHeight="1">
      <c r="D83" s="24"/>
      <c r="E83" s="24"/>
    </row>
    <row r="84" spans="4:5" ht="21" customHeight="1">
      <c r="D84" s="24"/>
      <c r="E84" s="24"/>
    </row>
    <row r="85" spans="4:5" ht="21" customHeight="1">
      <c r="D85" s="24"/>
      <c r="E85" s="24"/>
    </row>
    <row r="86" spans="4:5" ht="21" customHeight="1">
      <c r="D86" s="24"/>
      <c r="E86" s="24"/>
    </row>
    <row r="87" spans="4:5" ht="21" customHeight="1">
      <c r="D87" s="24"/>
      <c r="E87" s="24"/>
    </row>
    <row r="88" spans="4:5" ht="21" customHeight="1">
      <c r="D88" s="24"/>
      <c r="E88" s="24"/>
    </row>
    <row r="89" spans="4:5" ht="21" customHeight="1">
      <c r="D89" s="24"/>
      <c r="E89" s="24"/>
    </row>
    <row r="90" spans="4:5" ht="21" customHeight="1">
      <c r="D90" s="24"/>
      <c r="E90" s="24"/>
    </row>
    <row r="91" spans="4:5" ht="21" customHeight="1">
      <c r="D91" s="24"/>
      <c r="E91" s="24"/>
    </row>
    <row r="92" spans="4:5" ht="21" customHeight="1">
      <c r="D92" s="24"/>
      <c r="E92" s="24"/>
    </row>
    <row r="93" spans="4:5" ht="21" customHeight="1">
      <c r="D93" s="24"/>
      <c r="E93" s="24"/>
    </row>
    <row r="94" spans="4:5" ht="21" customHeight="1">
      <c r="D94" s="24"/>
      <c r="E94" s="24"/>
    </row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</sheetData>
  <sheetProtection selectLockedCells="1"/>
  <mergeCells count="18">
    <mergeCell ref="H37:H38"/>
    <mergeCell ref="J17:J18"/>
    <mergeCell ref="J33:J34"/>
    <mergeCell ref="A1:N1"/>
    <mergeCell ref="A2:N2"/>
    <mergeCell ref="A3:N3"/>
    <mergeCell ref="H13:H14"/>
    <mergeCell ref="L25:L26"/>
    <mergeCell ref="H21:H22"/>
    <mergeCell ref="H29:H30"/>
    <mergeCell ref="M14:M15"/>
    <mergeCell ref="N14:N15"/>
    <mergeCell ref="M8:M9"/>
    <mergeCell ref="N8:N9"/>
    <mergeCell ref="M10:M11"/>
    <mergeCell ref="N10:N11"/>
    <mergeCell ref="M12:M13"/>
    <mergeCell ref="N12:N13"/>
  </mergeCells>
  <printOptions/>
  <pageMargins left="0.2362204724409449" right="0.1968503937007874" top="0.5905511811023623" bottom="0" header="0" footer="0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1:AE53"/>
  <sheetViews>
    <sheetView workbookViewId="0" topLeftCell="A7">
      <selection activeCell="AG12" sqref="AG12"/>
    </sheetView>
  </sheetViews>
  <sheetFormatPr defaultColWidth="11.421875" defaultRowHeight="12.75"/>
  <cols>
    <col min="1" max="1" width="0.85546875" style="0" customWidth="1"/>
    <col min="2" max="2" width="4.7109375" style="16" customWidth="1"/>
    <col min="3" max="3" width="3.00390625" style="0" customWidth="1"/>
    <col min="4" max="4" width="4.28125" style="17" customWidth="1"/>
    <col min="5" max="5" width="15.140625" style="0" customWidth="1"/>
    <col min="6" max="6" width="9.7109375" style="0" customWidth="1"/>
    <col min="7" max="7" width="5.8515625" style="17" bestFit="1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5" width="1.57421875" style="0" customWidth="1"/>
    <col min="26" max="26" width="4.00390625" style="0" customWidth="1"/>
    <col min="27" max="27" width="10.8515625" style="0" customWidth="1"/>
    <col min="28" max="28" width="1.1484375" style="0" customWidth="1"/>
    <col min="29" max="29" width="10.7109375" style="0" customWidth="1"/>
    <col min="30" max="30" width="6.421875" style="17" customWidth="1"/>
    <col min="31" max="31" width="3.7109375" style="63" customWidth="1"/>
  </cols>
  <sheetData>
    <row r="1" spans="2:31" ht="24" customHeight="1">
      <c r="B1" s="663" t="str">
        <f>'[19]Teilnehmer'!A3</f>
        <v>52. Westdeutsche Senioren - Einzelmeisterschaft 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</row>
    <row r="2" spans="2:31" ht="24" customHeight="1">
      <c r="B2" s="663" t="str">
        <f>'[19]Teilnehmer'!A4</f>
        <v>04. + 05. Dezember  2021  in Hamm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</row>
    <row r="3" spans="2:31" ht="24" customHeight="1">
      <c r="B3" s="663" t="str">
        <f>'[19]Teilnehmer'!A6</f>
        <v>Seniorinnen 45 - Einzel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</row>
    <row r="4" spans="2:31" ht="18" customHeight="1"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528" t="s">
        <v>31</v>
      </c>
      <c r="AB4" s="478"/>
      <c r="AC4" s="528" t="s">
        <v>42</v>
      </c>
      <c r="AD4" s="70">
        <v>0.020833333333333332</v>
      </c>
      <c r="AE4" s="478"/>
    </row>
    <row r="5" spans="2:31" ht="27.75" customHeight="1" thickBot="1">
      <c r="B5" s="1"/>
      <c r="C5" s="2"/>
      <c r="D5" s="74"/>
      <c r="E5" s="662" t="s">
        <v>0</v>
      </c>
      <c r="F5" s="662"/>
      <c r="G5" s="662"/>
      <c r="N5" s="3"/>
      <c r="O5" s="3"/>
      <c r="Q5" s="3"/>
      <c r="R5" s="3"/>
      <c r="T5" s="3"/>
      <c r="U5" s="3"/>
      <c r="W5" s="3"/>
      <c r="X5" s="3"/>
      <c r="Z5" s="71" t="s">
        <v>43</v>
      </c>
      <c r="AA5" s="134">
        <f>'[19]Teilnehmer'!C8</f>
        <v>44534</v>
      </c>
      <c r="AB5" s="51"/>
      <c r="AC5" s="52" t="str">
        <f>AA4</f>
        <v>Halle 2</v>
      </c>
      <c r="AD5" s="75" t="s">
        <v>30</v>
      </c>
      <c r="AE5" s="76">
        <v>29</v>
      </c>
    </row>
    <row r="6" spans="2:31" ht="27.75" customHeight="1" thickBot="1">
      <c r="B6" s="135" t="s">
        <v>1</v>
      </c>
      <c r="C6" s="136" t="s">
        <v>2</v>
      </c>
      <c r="D6" s="135" t="s">
        <v>3</v>
      </c>
      <c r="E6" s="6" t="s">
        <v>4</v>
      </c>
      <c r="F6" s="6" t="s">
        <v>5</v>
      </c>
      <c r="G6" s="6" t="s">
        <v>6</v>
      </c>
      <c r="H6" s="666">
        <v>1</v>
      </c>
      <c r="I6" s="666"/>
      <c r="J6" s="667"/>
      <c r="K6" s="665">
        <v>2</v>
      </c>
      <c r="L6" s="666"/>
      <c r="M6" s="667"/>
      <c r="N6" s="665">
        <v>3</v>
      </c>
      <c r="O6" s="666"/>
      <c r="P6" s="667"/>
      <c r="Q6" s="665">
        <v>4</v>
      </c>
      <c r="R6" s="666"/>
      <c r="S6" s="667"/>
      <c r="T6" s="665" t="s">
        <v>7</v>
      </c>
      <c r="U6" s="666"/>
      <c r="V6" s="667"/>
      <c r="W6" s="665" t="s">
        <v>8</v>
      </c>
      <c r="X6" s="666"/>
      <c r="Y6" s="667"/>
      <c r="Z6" s="61" t="s">
        <v>9</v>
      </c>
      <c r="AA6" s="514" t="str">
        <f>E7</f>
        <v> Thöne</v>
      </c>
      <c r="AB6" s="619" t="s">
        <v>28</v>
      </c>
      <c r="AC6" s="620" t="str">
        <f>E10</f>
        <v>   ---</v>
      </c>
      <c r="AD6" s="70">
        <v>0.5416666666666666</v>
      </c>
      <c r="AE6" s="621" t="s">
        <v>29</v>
      </c>
    </row>
    <row r="7" spans="2:31" ht="27.75" customHeight="1">
      <c r="B7" s="29"/>
      <c r="C7" s="7">
        <v>1</v>
      </c>
      <c r="D7" s="566">
        <f>'[19]Gruppen'!D8</f>
        <v>31</v>
      </c>
      <c r="E7" s="565" t="str">
        <f>'[19]Gruppen'!E8</f>
        <v> Thöne</v>
      </c>
      <c r="F7" s="565" t="str">
        <f>'[19]Gruppen'!F8</f>
        <v> Christiane</v>
      </c>
      <c r="G7" s="566" t="str">
        <f>'[19]Gruppen'!G8</f>
        <v>OWL</v>
      </c>
      <c r="H7" s="8"/>
      <c r="I7" s="8"/>
      <c r="J7" s="9"/>
      <c r="K7" s="30"/>
      <c r="L7" s="31"/>
      <c r="M7" s="32"/>
      <c r="N7" s="30"/>
      <c r="O7" s="31"/>
      <c r="P7" s="32"/>
      <c r="Q7" s="30"/>
      <c r="R7" s="31"/>
      <c r="S7" s="32"/>
      <c r="T7" s="33"/>
      <c r="U7" s="31"/>
      <c r="V7" s="34"/>
      <c r="W7" s="35"/>
      <c r="X7" s="36"/>
      <c r="Y7" s="37"/>
      <c r="Z7" s="55" t="s">
        <v>10</v>
      </c>
      <c r="AA7" s="26" t="str">
        <f>E8</f>
        <v> Wilkowski</v>
      </c>
      <c r="AB7" s="622" t="s">
        <v>28</v>
      </c>
      <c r="AC7" s="115" t="str">
        <f>E9</f>
        <v> Specht</v>
      </c>
      <c r="AD7" s="59">
        <f>AD6</f>
        <v>0.5416666666666666</v>
      </c>
      <c r="AE7" s="72" t="s">
        <v>29</v>
      </c>
    </row>
    <row r="8" spans="2:31" ht="27.75" customHeight="1">
      <c r="B8" s="38"/>
      <c r="C8" s="10">
        <v>2</v>
      </c>
      <c r="D8" s="58">
        <f>'[19]Gruppen'!D9</f>
        <v>33</v>
      </c>
      <c r="E8" s="57" t="str">
        <f>'[19]Gruppen'!E9</f>
        <v> Wilkowski</v>
      </c>
      <c r="F8" s="57" t="str">
        <f>'[19]Gruppen'!F9</f>
        <v> Sandra</v>
      </c>
      <c r="G8" s="58" t="str">
        <f>'[19]Gruppen'!G9</f>
        <v>DÜ</v>
      </c>
      <c r="H8" s="39"/>
      <c r="I8" s="40"/>
      <c r="J8" s="11"/>
      <c r="K8" s="681"/>
      <c r="L8" s="681"/>
      <c r="M8" s="681"/>
      <c r="N8" s="39"/>
      <c r="O8" s="40"/>
      <c r="P8" s="11"/>
      <c r="Q8" s="39"/>
      <c r="R8" s="40"/>
      <c r="S8" s="11"/>
      <c r="T8" s="12"/>
      <c r="U8" s="40"/>
      <c r="V8" s="41"/>
      <c r="W8" s="13"/>
      <c r="X8" s="42"/>
      <c r="Y8" s="43"/>
      <c r="Z8" s="55" t="s">
        <v>11</v>
      </c>
      <c r="AA8" s="26" t="str">
        <f>E9</f>
        <v> Specht</v>
      </c>
      <c r="AB8" s="622" t="s">
        <v>28</v>
      </c>
      <c r="AC8" s="115" t="str">
        <f>E7</f>
        <v> Thöne</v>
      </c>
      <c r="AD8" s="59">
        <f>AD7+$AD$4</f>
        <v>0.5625</v>
      </c>
      <c r="AE8" s="72" t="s">
        <v>29</v>
      </c>
    </row>
    <row r="9" spans="2:31" ht="27.75" customHeight="1">
      <c r="B9" s="38"/>
      <c r="C9" s="10">
        <v>3</v>
      </c>
      <c r="D9" s="58">
        <f>'[19]Gruppen'!D10</f>
        <v>29</v>
      </c>
      <c r="E9" s="57" t="str">
        <f>'[19]Gruppen'!E10</f>
        <v> Specht</v>
      </c>
      <c r="F9" s="57" t="str">
        <f>'[19]Gruppen'!F10</f>
        <v> Melanie</v>
      </c>
      <c r="G9" s="58" t="str">
        <f>'[19]Gruppen'!G10</f>
        <v>MR</v>
      </c>
      <c r="H9" s="39"/>
      <c r="I9" s="40"/>
      <c r="J9" s="11"/>
      <c r="K9" s="39"/>
      <c r="L9" s="40"/>
      <c r="M9" s="11"/>
      <c r="N9" s="681"/>
      <c r="O9" s="681"/>
      <c r="P9" s="681"/>
      <c r="Q9" s="39"/>
      <c r="R9" s="40"/>
      <c r="S9" s="11"/>
      <c r="T9" s="12"/>
      <c r="U9" s="40"/>
      <c r="V9" s="41"/>
      <c r="W9" s="13"/>
      <c r="X9" s="42"/>
      <c r="Y9" s="43"/>
      <c r="Z9" s="55" t="s">
        <v>12</v>
      </c>
      <c r="AA9" s="514" t="str">
        <f>E10</f>
        <v>   ---</v>
      </c>
      <c r="AB9" s="619" t="s">
        <v>28</v>
      </c>
      <c r="AC9" s="620" t="str">
        <f>E8</f>
        <v> Wilkowski</v>
      </c>
      <c r="AD9" s="70">
        <f>AD8+$AD$4</f>
        <v>0.5833333333333334</v>
      </c>
      <c r="AE9" s="621" t="s">
        <v>29</v>
      </c>
    </row>
    <row r="10" spans="2:31" ht="27.75" customHeight="1" thickBot="1">
      <c r="B10" s="44"/>
      <c r="C10" s="532">
        <v>4</v>
      </c>
      <c r="D10" s="77">
        <f>'[19]Gruppen'!D11</f>
        <v>0</v>
      </c>
      <c r="E10" s="623" t="str">
        <f>'[19]Gruppen'!E11</f>
        <v>   ---</v>
      </c>
      <c r="F10" s="78">
        <f>'[19]Gruppen'!F11</f>
        <v>0</v>
      </c>
      <c r="G10" s="77">
        <f>'[19]Gruppen'!G11</f>
        <v>0</v>
      </c>
      <c r="H10" s="45"/>
      <c r="I10" s="46"/>
      <c r="J10" s="14"/>
      <c r="K10" s="45"/>
      <c r="L10" s="46"/>
      <c r="M10" s="14"/>
      <c r="N10" s="45"/>
      <c r="O10" s="46"/>
      <c r="P10" s="14"/>
      <c r="Q10" s="680"/>
      <c r="R10" s="680"/>
      <c r="S10" s="680"/>
      <c r="T10" s="47"/>
      <c r="U10" s="46"/>
      <c r="V10" s="48"/>
      <c r="W10" s="15"/>
      <c r="X10" s="49"/>
      <c r="Y10" s="50"/>
      <c r="Z10" s="55" t="s">
        <v>13</v>
      </c>
      <c r="AA10" s="26" t="str">
        <f>E7</f>
        <v> Thöne</v>
      </c>
      <c r="AB10" s="622" t="s">
        <v>28</v>
      </c>
      <c r="AC10" s="115" t="str">
        <f>E8</f>
        <v> Wilkowski</v>
      </c>
      <c r="AD10" s="59">
        <f>AD9</f>
        <v>0.5833333333333334</v>
      </c>
      <c r="AE10" s="72" t="s">
        <v>29</v>
      </c>
    </row>
    <row r="11" spans="4:31" ht="27.75" customHeight="1">
      <c r="D11" s="64"/>
      <c r="E11" s="23"/>
      <c r="F11" s="23"/>
      <c r="G11" s="64"/>
      <c r="W11" s="18"/>
      <c r="X11" s="18"/>
      <c r="Y11" s="18"/>
      <c r="Z11" s="56" t="s">
        <v>14</v>
      </c>
      <c r="AA11" s="506" t="str">
        <f>E9</f>
        <v> Specht</v>
      </c>
      <c r="AB11" s="619" t="s">
        <v>28</v>
      </c>
      <c r="AC11" s="624" t="str">
        <f>E10</f>
        <v>   ---</v>
      </c>
      <c r="AD11" s="70">
        <f>AD10+$AD$4</f>
        <v>0.6041666666666667</v>
      </c>
      <c r="AE11" s="625" t="s">
        <v>29</v>
      </c>
    </row>
    <row r="12" spans="2:31" ht="27.75" customHeight="1" thickBot="1">
      <c r="B12" s="1"/>
      <c r="D12" s="64"/>
      <c r="E12" s="662" t="s">
        <v>15</v>
      </c>
      <c r="F12" s="662"/>
      <c r="G12" s="662"/>
      <c r="N12" s="3"/>
      <c r="O12" s="3"/>
      <c r="Q12" s="3"/>
      <c r="R12" s="3"/>
      <c r="T12" s="3"/>
      <c r="U12" s="3"/>
      <c r="W12" s="19"/>
      <c r="X12" s="19"/>
      <c r="Y12" s="18"/>
      <c r="Z12" s="71" t="s">
        <v>43</v>
      </c>
      <c r="AA12" s="134">
        <f>AA5</f>
        <v>44534</v>
      </c>
      <c r="AB12" s="626"/>
      <c r="AC12" s="52" t="str">
        <f>AA4</f>
        <v>Halle 2</v>
      </c>
      <c r="AD12" s="75" t="s">
        <v>30</v>
      </c>
      <c r="AE12" s="76">
        <f>AE5+1</f>
        <v>30</v>
      </c>
    </row>
    <row r="13" spans="2:31" ht="27.75" customHeight="1" thickBot="1">
      <c r="B13" s="4" t="s">
        <v>1</v>
      </c>
      <c r="C13" s="5" t="s">
        <v>2</v>
      </c>
      <c r="D13" s="4" t="s">
        <v>3</v>
      </c>
      <c r="E13" s="6" t="s">
        <v>4</v>
      </c>
      <c r="F13" s="6" t="s">
        <v>5</v>
      </c>
      <c r="G13" s="6" t="s">
        <v>6</v>
      </c>
      <c r="H13" s="677">
        <v>1</v>
      </c>
      <c r="I13" s="677"/>
      <c r="J13" s="678"/>
      <c r="K13" s="679">
        <v>2</v>
      </c>
      <c r="L13" s="677"/>
      <c r="M13" s="678"/>
      <c r="N13" s="679">
        <v>3</v>
      </c>
      <c r="O13" s="677"/>
      <c r="P13" s="678"/>
      <c r="Q13" s="679">
        <v>4</v>
      </c>
      <c r="R13" s="677"/>
      <c r="S13" s="678"/>
      <c r="T13" s="679" t="s">
        <v>7</v>
      </c>
      <c r="U13" s="677"/>
      <c r="V13" s="678"/>
      <c r="W13" s="679" t="s">
        <v>8</v>
      </c>
      <c r="X13" s="677"/>
      <c r="Y13" s="678"/>
      <c r="Z13" s="55" t="s">
        <v>9</v>
      </c>
      <c r="AA13" s="26" t="str">
        <f>E14</f>
        <v> Schoulen</v>
      </c>
      <c r="AB13" s="622" t="s">
        <v>28</v>
      </c>
      <c r="AC13" s="115" t="str">
        <f>E17</f>
        <v> Lehn</v>
      </c>
      <c r="AD13" s="59">
        <f>AD6</f>
        <v>0.5416666666666666</v>
      </c>
      <c r="AE13" s="72" t="s">
        <v>29</v>
      </c>
    </row>
    <row r="14" spans="2:31" ht="27.75" customHeight="1">
      <c r="B14" s="29"/>
      <c r="C14" s="7">
        <v>1</v>
      </c>
      <c r="D14" s="58">
        <f>'[19]Gruppen'!D15</f>
        <v>28</v>
      </c>
      <c r="E14" s="57" t="str">
        <f>'[19]Gruppen'!E15</f>
        <v> Schoulen</v>
      </c>
      <c r="F14" s="57" t="str">
        <f>'[19]Gruppen'!F15</f>
        <v> Petra</v>
      </c>
      <c r="G14" s="58" t="str">
        <f>'[19]Gruppen'!G15</f>
        <v>MR</v>
      </c>
      <c r="H14" s="8"/>
      <c r="I14" s="8"/>
      <c r="J14" s="9"/>
      <c r="K14" s="30"/>
      <c r="L14" s="31"/>
      <c r="M14" s="32"/>
      <c r="N14" s="30"/>
      <c r="O14" s="31"/>
      <c r="P14" s="32"/>
      <c r="Q14" s="30"/>
      <c r="R14" s="31"/>
      <c r="S14" s="32"/>
      <c r="T14" s="33"/>
      <c r="U14" s="31"/>
      <c r="V14" s="34"/>
      <c r="W14" s="35"/>
      <c r="X14" s="36"/>
      <c r="Y14" s="37"/>
      <c r="Z14" s="55" t="s">
        <v>10</v>
      </c>
      <c r="AA14" s="26" t="str">
        <f>E15</f>
        <v> Stich</v>
      </c>
      <c r="AB14" s="622" t="s">
        <v>28</v>
      </c>
      <c r="AC14" s="115" t="str">
        <f>E16</f>
        <v> Welz</v>
      </c>
      <c r="AD14" s="59">
        <f>AD13+$AD$4</f>
        <v>0.5625</v>
      </c>
      <c r="AE14" s="72" t="s">
        <v>29</v>
      </c>
    </row>
    <row r="15" spans="2:31" ht="27.75" customHeight="1">
      <c r="B15" s="38"/>
      <c r="C15" s="10">
        <v>2</v>
      </c>
      <c r="D15" s="58">
        <f>'[19]Gruppen'!D16</f>
        <v>30</v>
      </c>
      <c r="E15" s="57" t="str">
        <f>'[19]Gruppen'!E16</f>
        <v> Stich</v>
      </c>
      <c r="F15" s="57" t="str">
        <f>'[19]Gruppen'!F16</f>
        <v> Nicole</v>
      </c>
      <c r="G15" s="58" t="str">
        <f>'[19]Gruppen'!G16</f>
        <v>OWL</v>
      </c>
      <c r="H15" s="39"/>
      <c r="I15" s="40"/>
      <c r="J15" s="11"/>
      <c r="K15" s="681"/>
      <c r="L15" s="681"/>
      <c r="M15" s="681"/>
      <c r="N15" s="39"/>
      <c r="O15" s="40"/>
      <c r="P15" s="11"/>
      <c r="Q15" s="39"/>
      <c r="R15" s="40"/>
      <c r="S15" s="11"/>
      <c r="T15" s="12"/>
      <c r="U15" s="40"/>
      <c r="V15" s="41"/>
      <c r="W15" s="13"/>
      <c r="X15" s="42"/>
      <c r="Y15" s="43"/>
      <c r="Z15" s="55" t="s">
        <v>11</v>
      </c>
      <c r="AA15" s="26" t="str">
        <f>E16</f>
        <v> Welz</v>
      </c>
      <c r="AB15" s="622" t="s">
        <v>28</v>
      </c>
      <c r="AC15" s="115" t="str">
        <f>E14</f>
        <v> Schoulen</v>
      </c>
      <c r="AD15" s="59">
        <f>AD14+$AD$4</f>
        <v>0.5833333333333334</v>
      </c>
      <c r="AE15" s="72" t="s">
        <v>29</v>
      </c>
    </row>
    <row r="16" spans="2:31" ht="27.75" customHeight="1">
      <c r="B16" s="38"/>
      <c r="C16" s="10">
        <v>3</v>
      </c>
      <c r="D16" s="58">
        <f>'[19]Gruppen'!D17</f>
        <v>32</v>
      </c>
      <c r="E16" s="138" t="str">
        <f>'[19]Gruppen'!E17</f>
        <v> Welz</v>
      </c>
      <c r="F16" s="57" t="str">
        <f>'[19]Gruppen'!F17</f>
        <v> Christina</v>
      </c>
      <c r="G16" s="58" t="str">
        <f>'[19]Gruppen'!G17</f>
        <v>Ar</v>
      </c>
      <c r="H16" s="39"/>
      <c r="I16" s="40"/>
      <c r="J16" s="11"/>
      <c r="K16" s="39"/>
      <c r="L16" s="40"/>
      <c r="M16" s="11"/>
      <c r="N16" s="681"/>
      <c r="O16" s="681"/>
      <c r="P16" s="681"/>
      <c r="Q16" s="39"/>
      <c r="R16" s="40"/>
      <c r="S16" s="11"/>
      <c r="T16" s="12"/>
      <c r="U16" s="40"/>
      <c r="V16" s="41"/>
      <c r="W16" s="13"/>
      <c r="X16" s="42"/>
      <c r="Y16" s="43"/>
      <c r="Z16" s="55" t="s">
        <v>12</v>
      </c>
      <c r="AA16" s="26" t="str">
        <f>E17</f>
        <v> Lehn</v>
      </c>
      <c r="AB16" s="622" t="s">
        <v>28</v>
      </c>
      <c r="AC16" s="115" t="str">
        <f>E15</f>
        <v> Stich</v>
      </c>
      <c r="AD16" s="59">
        <f>AD15+$AD$4</f>
        <v>0.6041666666666667</v>
      </c>
      <c r="AE16" s="72" t="s">
        <v>29</v>
      </c>
    </row>
    <row r="17" spans="2:31" ht="27.75" customHeight="1" thickBot="1">
      <c r="B17" s="44"/>
      <c r="C17" s="592">
        <v>4</v>
      </c>
      <c r="D17" s="627">
        <f>'[19]Gruppen'!D18</f>
        <v>27</v>
      </c>
      <c r="E17" s="628" t="str">
        <f>'[19]Gruppen'!E18</f>
        <v> Lehn</v>
      </c>
      <c r="F17" s="628" t="str">
        <f>'[19]Gruppen'!F18</f>
        <v> Anke</v>
      </c>
      <c r="G17" s="627" t="str">
        <f>'[19]Gruppen'!G18</f>
        <v>MR</v>
      </c>
      <c r="H17" s="596"/>
      <c r="I17" s="597"/>
      <c r="J17" s="598"/>
      <c r="K17" s="596"/>
      <c r="L17" s="597"/>
      <c r="M17" s="598"/>
      <c r="N17" s="596"/>
      <c r="O17" s="597"/>
      <c r="P17" s="598"/>
      <c r="Q17" s="682"/>
      <c r="R17" s="682"/>
      <c r="S17" s="682"/>
      <c r="T17" s="599"/>
      <c r="U17" s="597"/>
      <c r="V17" s="600"/>
      <c r="W17" s="601"/>
      <c r="X17" s="602"/>
      <c r="Y17" s="603"/>
      <c r="Z17" s="55" t="s">
        <v>13</v>
      </c>
      <c r="AA17" s="26" t="str">
        <f>E14</f>
        <v> Schoulen</v>
      </c>
      <c r="AB17" s="622" t="s">
        <v>28</v>
      </c>
      <c r="AC17" s="115" t="str">
        <f>E15</f>
        <v> Stich</v>
      </c>
      <c r="AD17" s="59">
        <f>AD16+$AD$4</f>
        <v>0.6250000000000001</v>
      </c>
      <c r="AE17" s="72" t="s">
        <v>29</v>
      </c>
    </row>
    <row r="18" spans="4:31" ht="27.75" customHeight="1">
      <c r="D18" s="64"/>
      <c r="E18" s="23"/>
      <c r="F18" s="23"/>
      <c r="G18" s="64"/>
      <c r="W18" s="18"/>
      <c r="X18" s="18"/>
      <c r="Y18" s="18"/>
      <c r="Z18" s="56" t="s">
        <v>14</v>
      </c>
      <c r="AA18" s="616" t="str">
        <f>E16</f>
        <v> Welz</v>
      </c>
      <c r="AB18" s="629" t="s">
        <v>28</v>
      </c>
      <c r="AC18" s="630" t="str">
        <f>E17</f>
        <v> Lehn</v>
      </c>
      <c r="AD18" s="60">
        <f>AD17+$AD$4</f>
        <v>0.6458333333333335</v>
      </c>
      <c r="AE18" s="73" t="s">
        <v>29</v>
      </c>
    </row>
    <row r="19" spans="2:31" ht="27.75" customHeight="1" hidden="1" thickBot="1">
      <c r="B19" s="1"/>
      <c r="D19" s="64"/>
      <c r="E19" s="662" t="s">
        <v>16</v>
      </c>
      <c r="F19" s="662"/>
      <c r="G19" s="662"/>
      <c r="N19" s="3"/>
      <c r="O19" s="3"/>
      <c r="Q19" s="3"/>
      <c r="R19" s="3"/>
      <c r="T19" s="3"/>
      <c r="U19" s="3"/>
      <c r="W19" s="19"/>
      <c r="X19" s="19"/>
      <c r="Y19" s="18"/>
      <c r="Z19" s="71" t="s">
        <v>43</v>
      </c>
      <c r="AA19" s="134">
        <f>AA5</f>
        <v>44534</v>
      </c>
      <c r="AB19" s="626"/>
      <c r="AC19" s="52" t="str">
        <f>AC12</f>
        <v>Halle 2</v>
      </c>
      <c r="AD19" s="75" t="s">
        <v>30</v>
      </c>
      <c r="AE19" s="76">
        <f>AE12+1</f>
        <v>31</v>
      </c>
    </row>
    <row r="20" spans="2:31" ht="27.75" customHeight="1" hidden="1" thickBot="1">
      <c r="B20" s="4" t="s">
        <v>1</v>
      </c>
      <c r="C20" s="5" t="s">
        <v>2</v>
      </c>
      <c r="D20" s="4" t="s">
        <v>3</v>
      </c>
      <c r="E20" s="6" t="s">
        <v>4</v>
      </c>
      <c r="F20" s="6" t="s">
        <v>5</v>
      </c>
      <c r="G20" s="6" t="s">
        <v>6</v>
      </c>
      <c r="H20" s="677">
        <v>1</v>
      </c>
      <c r="I20" s="677"/>
      <c r="J20" s="678"/>
      <c r="K20" s="679">
        <v>2</v>
      </c>
      <c r="L20" s="677"/>
      <c r="M20" s="678"/>
      <c r="N20" s="679">
        <v>3</v>
      </c>
      <c r="O20" s="677"/>
      <c r="P20" s="678"/>
      <c r="Q20" s="679">
        <v>4</v>
      </c>
      <c r="R20" s="677"/>
      <c r="S20" s="678"/>
      <c r="T20" s="679" t="s">
        <v>7</v>
      </c>
      <c r="U20" s="677"/>
      <c r="V20" s="678"/>
      <c r="W20" s="679" t="s">
        <v>8</v>
      </c>
      <c r="X20" s="677"/>
      <c r="Y20" s="678"/>
      <c r="Z20" s="55" t="s">
        <v>9</v>
      </c>
      <c r="AA20" s="514" t="e">
        <f>E21</f>
        <v>#N/A</v>
      </c>
      <c r="AB20" s="619" t="s">
        <v>28</v>
      </c>
      <c r="AC20" s="620" t="e">
        <f>E24</f>
        <v>#N/A</v>
      </c>
      <c r="AD20" s="70">
        <f>AD13</f>
        <v>0.5416666666666666</v>
      </c>
      <c r="AE20" s="621" t="s">
        <v>29</v>
      </c>
    </row>
    <row r="21" spans="2:31" ht="27.75" customHeight="1" hidden="1">
      <c r="B21" s="29"/>
      <c r="C21" s="7">
        <v>1</v>
      </c>
      <c r="D21" s="58" t="e">
        <f>'[19]Gruppen'!D22</f>
        <v>#N/A</v>
      </c>
      <c r="E21" s="57" t="e">
        <f>'[19]Gruppen'!E22</f>
        <v>#N/A</v>
      </c>
      <c r="F21" s="57" t="e">
        <f>'[19]Gruppen'!F22</f>
        <v>#N/A</v>
      </c>
      <c r="G21" s="58" t="e">
        <f>'[19]Gruppen'!G22</f>
        <v>#N/A</v>
      </c>
      <c r="H21" s="8"/>
      <c r="I21" s="8"/>
      <c r="J21" s="9"/>
      <c r="K21" s="30"/>
      <c r="L21" s="31"/>
      <c r="M21" s="32"/>
      <c r="N21" s="30"/>
      <c r="O21" s="31"/>
      <c r="P21" s="32"/>
      <c r="Q21" s="30"/>
      <c r="R21" s="31"/>
      <c r="S21" s="32"/>
      <c r="T21" s="33"/>
      <c r="U21" s="31"/>
      <c r="V21" s="34"/>
      <c r="W21" s="35"/>
      <c r="X21" s="36"/>
      <c r="Y21" s="37"/>
      <c r="Z21" s="55" t="s">
        <v>10</v>
      </c>
      <c r="AA21" s="26" t="e">
        <f>E22</f>
        <v>#N/A</v>
      </c>
      <c r="AB21" s="622" t="s">
        <v>28</v>
      </c>
      <c r="AC21" s="115" t="e">
        <f>E23</f>
        <v>#N/A</v>
      </c>
      <c r="AD21" s="59">
        <f>AD20</f>
        <v>0.5416666666666666</v>
      </c>
      <c r="AE21" s="72" t="s">
        <v>29</v>
      </c>
    </row>
    <row r="22" spans="2:31" ht="27.75" customHeight="1" hidden="1">
      <c r="B22" s="38"/>
      <c r="C22" s="10">
        <v>2</v>
      </c>
      <c r="D22" s="58" t="e">
        <f>'[19]Gruppen'!D23</f>
        <v>#N/A</v>
      </c>
      <c r="E22" s="57" t="e">
        <f>'[19]Gruppen'!E23</f>
        <v>#N/A</v>
      </c>
      <c r="F22" s="57" t="e">
        <f>'[19]Gruppen'!F23</f>
        <v>#N/A</v>
      </c>
      <c r="G22" s="58" t="e">
        <f>'[19]Gruppen'!G23</f>
        <v>#N/A</v>
      </c>
      <c r="H22" s="39"/>
      <c r="I22" s="40"/>
      <c r="J22" s="11"/>
      <c r="K22" s="681"/>
      <c r="L22" s="681"/>
      <c r="M22" s="681"/>
      <c r="N22" s="39"/>
      <c r="O22" s="40"/>
      <c r="P22" s="11"/>
      <c r="Q22" s="39"/>
      <c r="R22" s="40"/>
      <c r="S22" s="11"/>
      <c r="T22" s="12"/>
      <c r="U22" s="40"/>
      <c r="V22" s="41"/>
      <c r="W22" s="13"/>
      <c r="X22" s="42"/>
      <c r="Y22" s="43"/>
      <c r="Z22" s="55" t="s">
        <v>11</v>
      </c>
      <c r="AA22" s="534" t="e">
        <f>E23</f>
        <v>#N/A</v>
      </c>
      <c r="AB22" s="622" t="s">
        <v>28</v>
      </c>
      <c r="AC22" s="115" t="e">
        <f>E21</f>
        <v>#N/A</v>
      </c>
      <c r="AD22" s="59">
        <f>AD21+$AD$4</f>
        <v>0.5625</v>
      </c>
      <c r="AE22" s="72" t="s">
        <v>29</v>
      </c>
    </row>
    <row r="23" spans="2:31" ht="27.75" customHeight="1" hidden="1">
      <c r="B23" s="38"/>
      <c r="C23" s="10">
        <v>3</v>
      </c>
      <c r="D23" s="58" t="e">
        <f>'[19]Gruppen'!D24</f>
        <v>#N/A</v>
      </c>
      <c r="E23" s="57" t="e">
        <f>'[19]Gruppen'!E24</f>
        <v>#N/A</v>
      </c>
      <c r="F23" s="57" t="e">
        <f>'[19]Gruppen'!F24</f>
        <v>#N/A</v>
      </c>
      <c r="G23" s="58" t="e">
        <f>'[19]Gruppen'!G24</f>
        <v>#N/A</v>
      </c>
      <c r="H23" s="39"/>
      <c r="I23" s="40"/>
      <c r="J23" s="11"/>
      <c r="K23" s="39"/>
      <c r="L23" s="40"/>
      <c r="M23" s="11"/>
      <c r="N23" s="681"/>
      <c r="O23" s="681"/>
      <c r="P23" s="681"/>
      <c r="Q23" s="39"/>
      <c r="R23" s="40"/>
      <c r="S23" s="11"/>
      <c r="T23" s="12"/>
      <c r="U23" s="40"/>
      <c r="V23" s="41"/>
      <c r="W23" s="13"/>
      <c r="X23" s="42"/>
      <c r="Y23" s="43"/>
      <c r="Z23" s="55" t="s">
        <v>12</v>
      </c>
      <c r="AA23" s="514" t="e">
        <f>E24</f>
        <v>#N/A</v>
      </c>
      <c r="AB23" s="619" t="s">
        <v>28</v>
      </c>
      <c r="AC23" s="620" t="e">
        <f>E22</f>
        <v>#N/A</v>
      </c>
      <c r="AD23" s="70">
        <f>AD22+$AD$4</f>
        <v>0.5833333333333334</v>
      </c>
      <c r="AE23" s="621" t="s">
        <v>29</v>
      </c>
    </row>
    <row r="24" spans="2:31" ht="27.75" customHeight="1" hidden="1" thickBot="1">
      <c r="B24" s="44"/>
      <c r="C24" s="532">
        <v>4</v>
      </c>
      <c r="D24" s="77" t="e">
        <f>'[19]Gruppen'!D25</f>
        <v>#N/A</v>
      </c>
      <c r="E24" s="631" t="e">
        <f>'[19]Gruppen'!E25</f>
        <v>#N/A</v>
      </c>
      <c r="F24" s="78" t="e">
        <f>'[19]Gruppen'!F25</f>
        <v>#N/A</v>
      </c>
      <c r="G24" s="77" t="e">
        <f>'[19]Gruppen'!G25</f>
        <v>#N/A</v>
      </c>
      <c r="H24" s="45"/>
      <c r="I24" s="46"/>
      <c r="J24" s="14"/>
      <c r="K24" s="45"/>
      <c r="L24" s="46"/>
      <c r="M24" s="14"/>
      <c r="N24" s="45"/>
      <c r="O24" s="46"/>
      <c r="P24" s="14"/>
      <c r="Q24" s="680"/>
      <c r="R24" s="680"/>
      <c r="S24" s="680"/>
      <c r="T24" s="47"/>
      <c r="U24" s="46"/>
      <c r="V24" s="48"/>
      <c r="W24" s="15"/>
      <c r="X24" s="49"/>
      <c r="Y24" s="50"/>
      <c r="Z24" s="55" t="s">
        <v>13</v>
      </c>
      <c r="AA24" s="26" t="e">
        <f>E21</f>
        <v>#N/A</v>
      </c>
      <c r="AB24" s="622" t="s">
        <v>28</v>
      </c>
      <c r="AC24" s="115" t="e">
        <f>E22</f>
        <v>#N/A</v>
      </c>
      <c r="AD24" s="59">
        <f>AD22+$AD$4</f>
        <v>0.5833333333333334</v>
      </c>
      <c r="AE24" s="72" t="s">
        <v>29</v>
      </c>
    </row>
    <row r="25" spans="4:31" ht="27.75" customHeight="1" hidden="1">
      <c r="D25" s="64"/>
      <c r="E25" s="23"/>
      <c r="F25" s="23"/>
      <c r="G25" s="64"/>
      <c r="W25" s="18"/>
      <c r="X25" s="18"/>
      <c r="Y25" s="18"/>
      <c r="Z25" s="56" t="s">
        <v>14</v>
      </c>
      <c r="AA25" s="632" t="e">
        <f>E23</f>
        <v>#N/A</v>
      </c>
      <c r="AB25" s="619" t="s">
        <v>28</v>
      </c>
      <c r="AC25" s="624" t="e">
        <f>E24</f>
        <v>#N/A</v>
      </c>
      <c r="AD25" s="79">
        <f>AD24+$AD$4</f>
        <v>0.6041666666666667</v>
      </c>
      <c r="AE25" s="625" t="s">
        <v>29</v>
      </c>
    </row>
    <row r="26" spans="2:31" ht="27.75" customHeight="1" hidden="1" thickBot="1">
      <c r="B26" s="1"/>
      <c r="D26" s="64"/>
      <c r="E26" s="662" t="s">
        <v>17</v>
      </c>
      <c r="F26" s="662"/>
      <c r="G26" s="662"/>
      <c r="N26" s="3"/>
      <c r="O26" s="3"/>
      <c r="Q26" s="3"/>
      <c r="R26" s="3"/>
      <c r="T26" s="3"/>
      <c r="U26" s="3"/>
      <c r="W26" s="19"/>
      <c r="X26" s="19"/>
      <c r="Y26" s="18"/>
      <c r="Z26" s="71" t="s">
        <v>43</v>
      </c>
      <c r="AA26" s="134">
        <f>AA5</f>
        <v>44534</v>
      </c>
      <c r="AB26" s="626"/>
      <c r="AC26" s="52" t="str">
        <f>AC19</f>
        <v>Halle 2</v>
      </c>
      <c r="AD26" s="75" t="s">
        <v>30</v>
      </c>
      <c r="AE26" s="76">
        <f>AE19+1</f>
        <v>32</v>
      </c>
    </row>
    <row r="27" spans="2:31" ht="27.75" customHeight="1" hidden="1" thickBot="1">
      <c r="B27" s="4" t="s">
        <v>1</v>
      </c>
      <c r="C27" s="5" t="s">
        <v>2</v>
      </c>
      <c r="D27" s="4" t="s">
        <v>3</v>
      </c>
      <c r="E27" s="6" t="s">
        <v>4</v>
      </c>
      <c r="F27" s="6" t="s">
        <v>5</v>
      </c>
      <c r="G27" s="6" t="s">
        <v>6</v>
      </c>
      <c r="H27" s="677">
        <v>1</v>
      </c>
      <c r="I27" s="677"/>
      <c r="J27" s="678"/>
      <c r="K27" s="679">
        <v>2</v>
      </c>
      <c r="L27" s="677"/>
      <c r="M27" s="678"/>
      <c r="N27" s="679">
        <v>3</v>
      </c>
      <c r="O27" s="677"/>
      <c r="P27" s="678"/>
      <c r="Q27" s="679">
        <v>4</v>
      </c>
      <c r="R27" s="677"/>
      <c r="S27" s="678"/>
      <c r="T27" s="679" t="s">
        <v>7</v>
      </c>
      <c r="U27" s="677"/>
      <c r="V27" s="678"/>
      <c r="W27" s="679" t="s">
        <v>8</v>
      </c>
      <c r="X27" s="677"/>
      <c r="Y27" s="678"/>
      <c r="Z27" s="55" t="s">
        <v>9</v>
      </c>
      <c r="AA27" s="514" t="e">
        <f>E28</f>
        <v>#N/A</v>
      </c>
      <c r="AB27" s="619" t="s">
        <v>28</v>
      </c>
      <c r="AC27" s="620" t="e">
        <f>E31</f>
        <v>#N/A</v>
      </c>
      <c r="AD27" s="70">
        <f>AD20</f>
        <v>0.5416666666666666</v>
      </c>
      <c r="AE27" s="621" t="s">
        <v>29</v>
      </c>
    </row>
    <row r="28" spans="2:31" ht="27.75" customHeight="1" hidden="1">
      <c r="B28" s="29"/>
      <c r="C28" s="7">
        <v>1</v>
      </c>
      <c r="D28" s="58" t="e">
        <f>'[19]Gruppen'!D29</f>
        <v>#N/A</v>
      </c>
      <c r="E28" s="57" t="e">
        <f>'[19]Gruppen'!E29</f>
        <v>#N/A</v>
      </c>
      <c r="F28" s="57" t="e">
        <f>'[19]Gruppen'!F29</f>
        <v>#N/A</v>
      </c>
      <c r="G28" s="58" t="e">
        <f>'[19]Gruppen'!G29</f>
        <v>#N/A</v>
      </c>
      <c r="H28" s="8"/>
      <c r="I28" s="8"/>
      <c r="J28" s="9"/>
      <c r="K28" s="30"/>
      <c r="L28" s="31"/>
      <c r="M28" s="32"/>
      <c r="N28" s="30"/>
      <c r="O28" s="31"/>
      <c r="P28" s="32"/>
      <c r="Q28" s="30"/>
      <c r="R28" s="31"/>
      <c r="S28" s="32"/>
      <c r="T28" s="33"/>
      <c r="U28" s="31"/>
      <c r="V28" s="34"/>
      <c r="W28" s="35"/>
      <c r="X28" s="36"/>
      <c r="Y28" s="37"/>
      <c r="Z28" s="55" t="s">
        <v>10</v>
      </c>
      <c r="AA28" s="26" t="e">
        <f>E29</f>
        <v>#N/A</v>
      </c>
      <c r="AB28" s="622" t="s">
        <v>28</v>
      </c>
      <c r="AC28" s="633" t="e">
        <f>E30</f>
        <v>#N/A</v>
      </c>
      <c r="AD28" s="59">
        <f>AD27+$AD$4</f>
        <v>0.5625</v>
      </c>
      <c r="AE28" s="72" t="s">
        <v>29</v>
      </c>
    </row>
    <row r="29" spans="2:31" ht="27.75" customHeight="1" hidden="1">
      <c r="B29" s="38"/>
      <c r="C29" s="10">
        <v>2</v>
      </c>
      <c r="D29" s="58" t="e">
        <f>'[19]Gruppen'!D30</f>
        <v>#N/A</v>
      </c>
      <c r="E29" s="57" t="e">
        <f>'[19]Gruppen'!E30</f>
        <v>#N/A</v>
      </c>
      <c r="F29" s="57" t="e">
        <f>'[19]Gruppen'!F30</f>
        <v>#N/A</v>
      </c>
      <c r="G29" s="58" t="e">
        <f>'[19]Gruppen'!G30</f>
        <v>#N/A</v>
      </c>
      <c r="H29" s="39"/>
      <c r="I29" s="40"/>
      <c r="J29" s="11"/>
      <c r="K29" s="681"/>
      <c r="L29" s="681"/>
      <c r="M29" s="681"/>
      <c r="N29" s="39"/>
      <c r="O29" s="40"/>
      <c r="P29" s="11"/>
      <c r="Q29" s="39"/>
      <c r="R29" s="40"/>
      <c r="S29" s="11"/>
      <c r="T29" s="12"/>
      <c r="U29" s="40"/>
      <c r="V29" s="41"/>
      <c r="W29" s="13"/>
      <c r="X29" s="42"/>
      <c r="Y29" s="43"/>
      <c r="Z29" s="55" t="s">
        <v>11</v>
      </c>
      <c r="AA29" s="633" t="e">
        <f>E30</f>
        <v>#N/A</v>
      </c>
      <c r="AB29" s="622" t="s">
        <v>28</v>
      </c>
      <c r="AC29" s="115" t="e">
        <f>E28</f>
        <v>#N/A</v>
      </c>
      <c r="AD29" s="59">
        <f>AD28+$AD$4</f>
        <v>0.5833333333333334</v>
      </c>
      <c r="AE29" s="72" t="s">
        <v>29</v>
      </c>
    </row>
    <row r="30" spans="2:31" ht="27.75" customHeight="1" hidden="1">
      <c r="B30" s="38"/>
      <c r="C30" s="10">
        <v>3</v>
      </c>
      <c r="D30" s="58" t="e">
        <f>'[19]Gruppen'!D31</f>
        <v>#N/A</v>
      </c>
      <c r="E30" s="57" t="e">
        <f>'[19]Gruppen'!E31</f>
        <v>#N/A</v>
      </c>
      <c r="F30" s="57" t="e">
        <f>'[19]Gruppen'!F31</f>
        <v>#N/A</v>
      </c>
      <c r="G30" s="58" t="e">
        <f>'[19]Gruppen'!G31</f>
        <v>#N/A</v>
      </c>
      <c r="H30" s="39"/>
      <c r="I30" s="40"/>
      <c r="J30" s="11"/>
      <c r="K30" s="39"/>
      <c r="L30" s="40"/>
      <c r="M30" s="11"/>
      <c r="N30" s="681"/>
      <c r="O30" s="681"/>
      <c r="P30" s="681"/>
      <c r="Q30" s="39"/>
      <c r="R30" s="40"/>
      <c r="S30" s="11"/>
      <c r="T30" s="12"/>
      <c r="U30" s="40"/>
      <c r="V30" s="41"/>
      <c r="W30" s="13"/>
      <c r="X30" s="42"/>
      <c r="Y30" s="43"/>
      <c r="Z30" s="55" t="s">
        <v>12</v>
      </c>
      <c r="AA30" s="514" t="e">
        <f>E31</f>
        <v>#N/A</v>
      </c>
      <c r="AB30" s="619" t="s">
        <v>28</v>
      </c>
      <c r="AC30" s="620" t="e">
        <f>E29</f>
        <v>#N/A</v>
      </c>
      <c r="AD30" s="70">
        <f>AD29+$AD$4</f>
        <v>0.6041666666666667</v>
      </c>
      <c r="AE30" s="621" t="s">
        <v>29</v>
      </c>
    </row>
    <row r="31" spans="2:31" ht="27.75" customHeight="1" hidden="1" thickBot="1">
      <c r="B31" s="44"/>
      <c r="C31" s="532">
        <v>4</v>
      </c>
      <c r="D31" s="77" t="e">
        <f>'[19]Gruppen'!D32</f>
        <v>#N/A</v>
      </c>
      <c r="E31" s="53" t="e">
        <f>'[19]Gruppen'!E32</f>
        <v>#N/A</v>
      </c>
      <c r="F31" s="78" t="e">
        <f>'[19]Gruppen'!F32</f>
        <v>#N/A</v>
      </c>
      <c r="G31" s="77" t="e">
        <f>'[19]Gruppen'!G32</f>
        <v>#N/A</v>
      </c>
      <c r="H31" s="45"/>
      <c r="I31" s="46"/>
      <c r="J31" s="14"/>
      <c r="K31" s="45"/>
      <c r="L31" s="46"/>
      <c r="M31" s="14"/>
      <c r="N31" s="45"/>
      <c r="O31" s="46"/>
      <c r="P31" s="14"/>
      <c r="Q31" s="680"/>
      <c r="R31" s="680"/>
      <c r="S31" s="680"/>
      <c r="T31" s="47"/>
      <c r="U31" s="46"/>
      <c r="V31" s="48"/>
      <c r="W31" s="15"/>
      <c r="X31" s="49"/>
      <c r="Y31" s="50"/>
      <c r="Z31" s="55" t="s">
        <v>13</v>
      </c>
      <c r="AA31" s="26" t="e">
        <f>E28</f>
        <v>#N/A</v>
      </c>
      <c r="AB31" s="622" t="s">
        <v>28</v>
      </c>
      <c r="AC31" s="115" t="e">
        <f>E29</f>
        <v>#N/A</v>
      </c>
      <c r="AD31" s="59">
        <f>AD30+$AD$4</f>
        <v>0.6250000000000001</v>
      </c>
      <c r="AE31" s="72" t="s">
        <v>29</v>
      </c>
    </row>
    <row r="32" spans="4:31" ht="27.75" customHeight="1" hidden="1">
      <c r="D32" s="64"/>
      <c r="E32" s="23"/>
      <c r="F32" s="23"/>
      <c r="G32" s="64"/>
      <c r="Z32" s="56" t="s">
        <v>14</v>
      </c>
      <c r="AA32" s="634" t="e">
        <f>E30</f>
        <v>#N/A</v>
      </c>
      <c r="AB32" s="635" t="s">
        <v>28</v>
      </c>
      <c r="AC32" s="624" t="e">
        <f>E31</f>
        <v>#N/A</v>
      </c>
      <c r="AD32" s="79">
        <f>AD31+$AD$4</f>
        <v>0.6458333333333335</v>
      </c>
      <c r="AE32" s="625" t="s">
        <v>29</v>
      </c>
    </row>
    <row r="33" spans="2:31" ht="18" customHeight="1" hidden="1" thickBot="1">
      <c r="B33" s="1"/>
      <c r="D33" s="64"/>
      <c r="E33" s="662" t="s">
        <v>81</v>
      </c>
      <c r="F33" s="662"/>
      <c r="G33" s="662"/>
      <c r="N33" s="3"/>
      <c r="O33" s="3"/>
      <c r="Q33" s="3"/>
      <c r="R33" s="3"/>
      <c r="T33" s="3"/>
      <c r="U33" s="3"/>
      <c r="W33" s="3"/>
      <c r="X33" s="3"/>
      <c r="Z33" s="71" t="s">
        <v>43</v>
      </c>
      <c r="AA33" s="134">
        <f>AA5</f>
        <v>44534</v>
      </c>
      <c r="AB33" s="626"/>
      <c r="AC33" s="52" t="str">
        <f>AC26</f>
        <v>Halle 2</v>
      </c>
      <c r="AD33" s="636" t="s">
        <v>30</v>
      </c>
      <c r="AE33" s="637">
        <f>AE26+1</f>
        <v>33</v>
      </c>
    </row>
    <row r="34" spans="2:31" ht="18" customHeight="1" hidden="1" thickBot="1">
      <c r="B34" s="4" t="s">
        <v>1</v>
      </c>
      <c r="C34" s="5" t="s">
        <v>2</v>
      </c>
      <c r="D34" s="4" t="s">
        <v>3</v>
      </c>
      <c r="E34" s="6" t="s">
        <v>4</v>
      </c>
      <c r="F34" s="6" t="s">
        <v>5</v>
      </c>
      <c r="G34" s="6" t="s">
        <v>6</v>
      </c>
      <c r="H34" s="677">
        <v>1</v>
      </c>
      <c r="I34" s="677"/>
      <c r="J34" s="678"/>
      <c r="K34" s="679">
        <v>2</v>
      </c>
      <c r="L34" s="677"/>
      <c r="M34" s="678"/>
      <c r="N34" s="679">
        <v>3</v>
      </c>
      <c r="O34" s="677"/>
      <c r="P34" s="678"/>
      <c r="Q34" s="679">
        <v>4</v>
      </c>
      <c r="R34" s="677"/>
      <c r="S34" s="678"/>
      <c r="T34" s="679" t="s">
        <v>7</v>
      </c>
      <c r="U34" s="677"/>
      <c r="V34" s="678"/>
      <c r="W34" s="679" t="s">
        <v>8</v>
      </c>
      <c r="X34" s="677"/>
      <c r="Y34" s="678"/>
      <c r="Z34" s="55" t="s">
        <v>9</v>
      </c>
      <c r="AA34" s="26" t="e">
        <f>E35</f>
        <v>#N/A</v>
      </c>
      <c r="AB34" s="622" t="s">
        <v>28</v>
      </c>
      <c r="AC34" s="115" t="e">
        <f>E38</f>
        <v>#N/A</v>
      </c>
      <c r="AD34" s="59">
        <f>AD27</f>
        <v>0.5416666666666666</v>
      </c>
      <c r="AE34" s="72" t="s">
        <v>29</v>
      </c>
    </row>
    <row r="35" spans="2:31" ht="18" customHeight="1" hidden="1">
      <c r="B35" s="29"/>
      <c r="C35" s="7">
        <v>1</v>
      </c>
      <c r="D35" s="58" t="e">
        <f>'[19]Gruppen'!D36</f>
        <v>#N/A</v>
      </c>
      <c r="E35" s="57" t="e">
        <f>'[19]Gruppen'!E36</f>
        <v>#N/A</v>
      </c>
      <c r="F35" s="57" t="e">
        <f>'[19]Gruppen'!F36</f>
        <v>#N/A</v>
      </c>
      <c r="G35" s="58" t="e">
        <f>'[19]Gruppen'!G36</f>
        <v>#N/A</v>
      </c>
      <c r="H35" s="8"/>
      <c r="I35" s="8"/>
      <c r="J35" s="9"/>
      <c r="K35" s="30"/>
      <c r="L35" s="31"/>
      <c r="M35" s="32"/>
      <c r="N35" s="30"/>
      <c r="O35" s="31"/>
      <c r="P35" s="32"/>
      <c r="Q35" s="30"/>
      <c r="R35" s="31"/>
      <c r="S35" s="32"/>
      <c r="T35" s="33"/>
      <c r="U35" s="31"/>
      <c r="V35" s="34"/>
      <c r="W35" s="35"/>
      <c r="X35" s="36"/>
      <c r="Y35" s="37"/>
      <c r="Z35" s="55" t="s">
        <v>10</v>
      </c>
      <c r="AA35" s="26" t="e">
        <f>E36</f>
        <v>#N/A</v>
      </c>
      <c r="AB35" s="622" t="s">
        <v>28</v>
      </c>
      <c r="AC35" s="115" t="e">
        <f>E37</f>
        <v>#N/A</v>
      </c>
      <c r="AD35" s="59">
        <f>AD34+$AD$4</f>
        <v>0.5625</v>
      </c>
      <c r="AE35" s="72" t="s">
        <v>29</v>
      </c>
    </row>
    <row r="36" spans="2:31" ht="18" customHeight="1" hidden="1">
      <c r="B36" s="38"/>
      <c r="C36" s="10">
        <v>2</v>
      </c>
      <c r="D36" s="58" t="e">
        <f>'[19]Gruppen'!D37</f>
        <v>#N/A</v>
      </c>
      <c r="E36" s="57" t="e">
        <f>'[19]Gruppen'!E37</f>
        <v>#N/A</v>
      </c>
      <c r="F36" s="57" t="e">
        <f>'[19]Gruppen'!F37</f>
        <v>#N/A</v>
      </c>
      <c r="G36" s="58" t="e">
        <f>'[19]Gruppen'!G37</f>
        <v>#N/A</v>
      </c>
      <c r="H36" s="39"/>
      <c r="I36" s="40"/>
      <c r="J36" s="11"/>
      <c r="K36" s="681"/>
      <c r="L36" s="681"/>
      <c r="M36" s="681"/>
      <c r="N36" s="39"/>
      <c r="O36" s="40"/>
      <c r="P36" s="11"/>
      <c r="Q36" s="39"/>
      <c r="R36" s="40"/>
      <c r="S36" s="11"/>
      <c r="T36" s="12"/>
      <c r="U36" s="40"/>
      <c r="V36" s="41"/>
      <c r="W36" s="13"/>
      <c r="X36" s="42"/>
      <c r="Y36" s="43"/>
      <c r="Z36" s="55" t="s">
        <v>11</v>
      </c>
      <c r="AA36" s="26" t="e">
        <f>E37</f>
        <v>#N/A</v>
      </c>
      <c r="AB36" s="622" t="s">
        <v>28</v>
      </c>
      <c r="AC36" s="115" t="e">
        <f>E35</f>
        <v>#N/A</v>
      </c>
      <c r="AD36" s="59">
        <f>AD35+$AD$4</f>
        <v>0.5833333333333334</v>
      </c>
      <c r="AE36" s="72" t="s">
        <v>29</v>
      </c>
    </row>
    <row r="37" spans="2:31" ht="18" customHeight="1" hidden="1">
      <c r="B37" s="38"/>
      <c r="C37" s="10">
        <v>3</v>
      </c>
      <c r="D37" s="58" t="e">
        <f>'[19]Gruppen'!D38</f>
        <v>#N/A</v>
      </c>
      <c r="E37" s="57" t="e">
        <f>'[19]Gruppen'!E38</f>
        <v>#N/A</v>
      </c>
      <c r="F37" s="57" t="e">
        <f>'[19]Gruppen'!F38</f>
        <v>#N/A</v>
      </c>
      <c r="G37" s="58" t="e">
        <f>'[19]Gruppen'!G38</f>
        <v>#N/A</v>
      </c>
      <c r="H37" s="39"/>
      <c r="I37" s="40"/>
      <c r="J37" s="11"/>
      <c r="K37" s="39"/>
      <c r="L37" s="40"/>
      <c r="M37" s="11"/>
      <c r="N37" s="681"/>
      <c r="O37" s="681"/>
      <c r="P37" s="681"/>
      <c r="Q37" s="39"/>
      <c r="R37" s="40"/>
      <c r="S37" s="11"/>
      <c r="T37" s="12"/>
      <c r="U37" s="40"/>
      <c r="V37" s="41"/>
      <c r="W37" s="13"/>
      <c r="X37" s="42"/>
      <c r="Y37" s="43"/>
      <c r="Z37" s="55" t="s">
        <v>12</v>
      </c>
      <c r="AA37" s="26" t="e">
        <f>E38</f>
        <v>#N/A</v>
      </c>
      <c r="AB37" s="622" t="s">
        <v>28</v>
      </c>
      <c r="AC37" s="115" t="e">
        <f>E36</f>
        <v>#N/A</v>
      </c>
      <c r="AD37" s="59">
        <f>AD36+$AD$4</f>
        <v>0.6041666666666667</v>
      </c>
      <c r="AE37" s="72" t="s">
        <v>29</v>
      </c>
    </row>
    <row r="38" spans="2:31" ht="18" customHeight="1" hidden="1" thickBot="1">
      <c r="B38" s="44"/>
      <c r="C38" s="532">
        <v>4</v>
      </c>
      <c r="D38" s="54" t="e">
        <f>'[19]Gruppen'!D39</f>
        <v>#N/A</v>
      </c>
      <c r="E38" s="53" t="e">
        <f>'[19]Gruppen'!E39</f>
        <v>#N/A</v>
      </c>
      <c r="F38" s="53" t="e">
        <f>'[19]Gruppen'!F39</f>
        <v>#N/A</v>
      </c>
      <c r="G38" s="54" t="e">
        <f>'[19]Gruppen'!G39</f>
        <v>#N/A</v>
      </c>
      <c r="H38" s="45"/>
      <c r="I38" s="46"/>
      <c r="J38" s="14"/>
      <c r="K38" s="45"/>
      <c r="L38" s="46"/>
      <c r="M38" s="14"/>
      <c r="N38" s="45"/>
      <c r="O38" s="46"/>
      <c r="P38" s="14"/>
      <c r="Q38" s="680"/>
      <c r="R38" s="680"/>
      <c r="S38" s="680"/>
      <c r="T38" s="47"/>
      <c r="U38" s="46"/>
      <c r="V38" s="48"/>
      <c r="W38" s="15"/>
      <c r="X38" s="49"/>
      <c r="Y38" s="50"/>
      <c r="Z38" s="55" t="s">
        <v>13</v>
      </c>
      <c r="AA38" s="26" t="e">
        <f>E35</f>
        <v>#N/A</v>
      </c>
      <c r="AB38" s="622" t="s">
        <v>28</v>
      </c>
      <c r="AC38" s="115" t="e">
        <f>E36</f>
        <v>#N/A</v>
      </c>
      <c r="AD38" s="59">
        <f>AD37+$AD$4</f>
        <v>0.6250000000000001</v>
      </c>
      <c r="AE38" s="72" t="s">
        <v>29</v>
      </c>
    </row>
    <row r="39" spans="4:31" ht="18" customHeight="1" hidden="1">
      <c r="D39" s="64"/>
      <c r="E39" s="23"/>
      <c r="F39" s="23"/>
      <c r="G39" s="64"/>
      <c r="W39" s="18"/>
      <c r="X39" s="18"/>
      <c r="Y39" s="18"/>
      <c r="Z39" s="56" t="s">
        <v>14</v>
      </c>
      <c r="AA39" s="616" t="e">
        <f>E37</f>
        <v>#N/A</v>
      </c>
      <c r="AB39" s="629" t="s">
        <v>28</v>
      </c>
      <c r="AC39" s="630" t="e">
        <f>E38</f>
        <v>#N/A</v>
      </c>
      <c r="AD39" s="60">
        <f>AD38+$AD$4</f>
        <v>0.6458333333333335</v>
      </c>
      <c r="AE39" s="73" t="s">
        <v>29</v>
      </c>
    </row>
    <row r="40" spans="2:31" ht="18" customHeight="1" hidden="1" thickBot="1">
      <c r="B40" s="1"/>
      <c r="D40" s="64"/>
      <c r="E40" s="662" t="s">
        <v>82</v>
      </c>
      <c r="F40" s="662"/>
      <c r="G40" s="662"/>
      <c r="N40" s="3"/>
      <c r="O40" s="3"/>
      <c r="Q40" s="3"/>
      <c r="R40" s="3"/>
      <c r="T40" s="3"/>
      <c r="U40" s="3"/>
      <c r="W40" s="19"/>
      <c r="X40" s="19"/>
      <c r="Y40" s="18"/>
      <c r="Z40" s="71" t="s">
        <v>43</v>
      </c>
      <c r="AA40" s="134">
        <f>AA5</f>
        <v>44534</v>
      </c>
      <c r="AB40" s="626"/>
      <c r="AC40" s="52" t="str">
        <f>AC33</f>
        <v>Halle 2</v>
      </c>
      <c r="AD40" s="636" t="s">
        <v>30</v>
      </c>
      <c r="AE40" s="637">
        <f>AE33+1</f>
        <v>34</v>
      </c>
    </row>
    <row r="41" spans="2:31" ht="18" customHeight="1" hidden="1" thickBot="1">
      <c r="B41" s="4" t="s">
        <v>1</v>
      </c>
      <c r="C41" s="5" t="s">
        <v>2</v>
      </c>
      <c r="D41" s="4" t="s">
        <v>3</v>
      </c>
      <c r="E41" s="6" t="s">
        <v>4</v>
      </c>
      <c r="F41" s="6" t="s">
        <v>5</v>
      </c>
      <c r="G41" s="6" t="s">
        <v>6</v>
      </c>
      <c r="H41" s="677">
        <v>1</v>
      </c>
      <c r="I41" s="677"/>
      <c r="J41" s="678"/>
      <c r="K41" s="679">
        <v>2</v>
      </c>
      <c r="L41" s="677"/>
      <c r="M41" s="678"/>
      <c r="N41" s="679">
        <v>3</v>
      </c>
      <c r="O41" s="677"/>
      <c r="P41" s="678"/>
      <c r="Q41" s="679">
        <v>4</v>
      </c>
      <c r="R41" s="677"/>
      <c r="S41" s="678"/>
      <c r="T41" s="679" t="s">
        <v>7</v>
      </c>
      <c r="U41" s="677"/>
      <c r="V41" s="678"/>
      <c r="W41" s="679" t="s">
        <v>8</v>
      </c>
      <c r="X41" s="677"/>
      <c r="Y41" s="678"/>
      <c r="Z41" s="55" t="s">
        <v>9</v>
      </c>
      <c r="AA41" s="26" t="e">
        <f>E42</f>
        <v>#N/A</v>
      </c>
      <c r="AB41" s="622" t="s">
        <v>28</v>
      </c>
      <c r="AC41" s="115" t="e">
        <f>E45</f>
        <v>#N/A</v>
      </c>
      <c r="AD41" s="59">
        <f>AD34</f>
        <v>0.5416666666666666</v>
      </c>
      <c r="AE41" s="72" t="s">
        <v>29</v>
      </c>
    </row>
    <row r="42" spans="2:31" ht="18" customHeight="1" hidden="1">
      <c r="B42" s="29"/>
      <c r="C42" s="7">
        <v>1</v>
      </c>
      <c r="D42" s="58" t="e">
        <f>'[19]Gruppen'!D43</f>
        <v>#N/A</v>
      </c>
      <c r="E42" s="57" t="e">
        <f>'[19]Gruppen'!E43</f>
        <v>#N/A</v>
      </c>
      <c r="F42" s="57" t="e">
        <f>'[19]Gruppen'!F43</f>
        <v>#N/A</v>
      </c>
      <c r="G42" s="58" t="e">
        <f>'[19]Gruppen'!G43</f>
        <v>#N/A</v>
      </c>
      <c r="H42" s="8"/>
      <c r="I42" s="8"/>
      <c r="J42" s="9"/>
      <c r="K42" s="30"/>
      <c r="L42" s="31"/>
      <c r="M42" s="32"/>
      <c r="N42" s="30"/>
      <c r="O42" s="31"/>
      <c r="P42" s="32"/>
      <c r="Q42" s="30"/>
      <c r="R42" s="31"/>
      <c r="S42" s="32"/>
      <c r="T42" s="33"/>
      <c r="U42" s="31"/>
      <c r="V42" s="34"/>
      <c r="W42" s="35"/>
      <c r="X42" s="36"/>
      <c r="Y42" s="37"/>
      <c r="Z42" s="55" t="s">
        <v>10</v>
      </c>
      <c r="AA42" s="26" t="e">
        <f>E43</f>
        <v>#N/A</v>
      </c>
      <c r="AB42" s="622" t="s">
        <v>28</v>
      </c>
      <c r="AC42" s="115" t="e">
        <f>E44</f>
        <v>#N/A</v>
      </c>
      <c r="AD42" s="59">
        <f>AD41+$AD$4</f>
        <v>0.5625</v>
      </c>
      <c r="AE42" s="72" t="s">
        <v>29</v>
      </c>
    </row>
    <row r="43" spans="2:31" ht="18" customHeight="1" hidden="1">
      <c r="B43" s="38"/>
      <c r="C43" s="10">
        <v>2</v>
      </c>
      <c r="D43" s="58" t="e">
        <f>'[19]Gruppen'!D44</f>
        <v>#N/A</v>
      </c>
      <c r="E43" s="57" t="e">
        <f>'[19]Gruppen'!E44</f>
        <v>#N/A</v>
      </c>
      <c r="F43" s="57" t="e">
        <f>'[19]Gruppen'!F44</f>
        <v>#N/A</v>
      </c>
      <c r="G43" s="58" t="e">
        <f>'[19]Gruppen'!G44</f>
        <v>#N/A</v>
      </c>
      <c r="H43" s="39"/>
      <c r="I43" s="40"/>
      <c r="J43" s="11"/>
      <c r="K43" s="681"/>
      <c r="L43" s="681"/>
      <c r="M43" s="681"/>
      <c r="N43" s="39"/>
      <c r="O43" s="40"/>
      <c r="P43" s="11"/>
      <c r="Q43" s="39"/>
      <c r="R43" s="40"/>
      <c r="S43" s="11"/>
      <c r="T43" s="12"/>
      <c r="U43" s="40"/>
      <c r="V43" s="41"/>
      <c r="W43" s="13"/>
      <c r="X43" s="42"/>
      <c r="Y43" s="43"/>
      <c r="Z43" s="55" t="s">
        <v>11</v>
      </c>
      <c r="AA43" s="26" t="e">
        <f>E44</f>
        <v>#N/A</v>
      </c>
      <c r="AB43" s="622" t="s">
        <v>28</v>
      </c>
      <c r="AC43" s="115" t="e">
        <f>E42</f>
        <v>#N/A</v>
      </c>
      <c r="AD43" s="59">
        <f>AD42+$AD$4</f>
        <v>0.5833333333333334</v>
      </c>
      <c r="AE43" s="72" t="s">
        <v>29</v>
      </c>
    </row>
    <row r="44" spans="2:31" ht="18" customHeight="1" hidden="1">
      <c r="B44" s="38"/>
      <c r="C44" s="10">
        <v>3</v>
      </c>
      <c r="D44" s="58" t="e">
        <f>'[19]Gruppen'!D45</f>
        <v>#N/A</v>
      </c>
      <c r="E44" s="57" t="e">
        <f>'[19]Gruppen'!E45</f>
        <v>#N/A</v>
      </c>
      <c r="F44" s="57" t="e">
        <f>'[19]Gruppen'!F45</f>
        <v>#N/A</v>
      </c>
      <c r="G44" s="58" t="e">
        <f>'[19]Gruppen'!G45</f>
        <v>#N/A</v>
      </c>
      <c r="H44" s="39"/>
      <c r="I44" s="40"/>
      <c r="J44" s="11"/>
      <c r="K44" s="39"/>
      <c r="L44" s="40"/>
      <c r="M44" s="11"/>
      <c r="N44" s="681"/>
      <c r="O44" s="681"/>
      <c r="P44" s="681"/>
      <c r="Q44" s="39"/>
      <c r="R44" s="40"/>
      <c r="S44" s="11"/>
      <c r="T44" s="12"/>
      <c r="U44" s="40"/>
      <c r="V44" s="41"/>
      <c r="W44" s="13"/>
      <c r="X44" s="42"/>
      <c r="Y44" s="43"/>
      <c r="Z44" s="55" t="s">
        <v>12</v>
      </c>
      <c r="AA44" s="26" t="e">
        <f>E45</f>
        <v>#N/A</v>
      </c>
      <c r="AB44" s="622" t="s">
        <v>28</v>
      </c>
      <c r="AC44" s="115" t="e">
        <f>E43</f>
        <v>#N/A</v>
      </c>
      <c r="AD44" s="59">
        <f>AD43+$AD$4</f>
        <v>0.6041666666666667</v>
      </c>
      <c r="AE44" s="72" t="s">
        <v>29</v>
      </c>
    </row>
    <row r="45" spans="2:31" ht="18" customHeight="1" hidden="1" thickBot="1">
      <c r="B45" s="44"/>
      <c r="C45" s="532">
        <v>4</v>
      </c>
      <c r="D45" s="54" t="e">
        <f>'[19]Gruppen'!D46</f>
        <v>#N/A</v>
      </c>
      <c r="E45" s="53" t="e">
        <f>'[19]Gruppen'!E46</f>
        <v>#N/A</v>
      </c>
      <c r="F45" s="53" t="e">
        <f>'[19]Gruppen'!F46</f>
        <v>#N/A</v>
      </c>
      <c r="G45" s="54" t="e">
        <f>'[19]Gruppen'!G46</f>
        <v>#N/A</v>
      </c>
      <c r="H45" s="45"/>
      <c r="I45" s="46"/>
      <c r="J45" s="14"/>
      <c r="K45" s="45"/>
      <c r="L45" s="46"/>
      <c r="M45" s="14"/>
      <c r="N45" s="45"/>
      <c r="O45" s="46"/>
      <c r="P45" s="14"/>
      <c r="Q45" s="680"/>
      <c r="R45" s="680"/>
      <c r="S45" s="680"/>
      <c r="T45" s="47"/>
      <c r="U45" s="46"/>
      <c r="V45" s="48"/>
      <c r="W45" s="15"/>
      <c r="X45" s="49"/>
      <c r="Y45" s="50"/>
      <c r="Z45" s="55" t="s">
        <v>13</v>
      </c>
      <c r="AA45" s="26" t="e">
        <f>E42</f>
        <v>#N/A</v>
      </c>
      <c r="AB45" s="622" t="s">
        <v>28</v>
      </c>
      <c r="AC45" s="115" t="e">
        <f>E43</f>
        <v>#N/A</v>
      </c>
      <c r="AD45" s="59">
        <f>AD44+$AD$4</f>
        <v>0.6250000000000001</v>
      </c>
      <c r="AE45" s="72" t="s">
        <v>29</v>
      </c>
    </row>
    <row r="46" spans="3:31" ht="18" customHeight="1" hidden="1">
      <c r="C46" s="18"/>
      <c r="D46" s="638"/>
      <c r="E46" s="24"/>
      <c r="F46" s="24"/>
      <c r="G46" s="638"/>
      <c r="W46" s="18"/>
      <c r="X46" s="18"/>
      <c r="Y46" s="18"/>
      <c r="Z46" s="56" t="s">
        <v>14</v>
      </c>
      <c r="AA46" s="616" t="e">
        <f>E44</f>
        <v>#N/A</v>
      </c>
      <c r="AB46" s="629" t="s">
        <v>28</v>
      </c>
      <c r="AC46" s="630" t="e">
        <f>E45</f>
        <v>#N/A</v>
      </c>
      <c r="AD46" s="60">
        <f>AD45+$AD$4</f>
        <v>0.6458333333333335</v>
      </c>
      <c r="AE46" s="73" t="s">
        <v>29</v>
      </c>
    </row>
    <row r="47" spans="2:31" ht="15.75" customHeight="1" hidden="1" thickBot="1">
      <c r="B47" s="1"/>
      <c r="C47" s="18"/>
      <c r="D47" s="638"/>
      <c r="E47" s="662" t="s">
        <v>83</v>
      </c>
      <c r="F47" s="662"/>
      <c r="G47" s="662"/>
      <c r="N47" s="3"/>
      <c r="O47" s="3"/>
      <c r="Q47" s="3"/>
      <c r="R47" s="3"/>
      <c r="T47" s="3"/>
      <c r="U47" s="3"/>
      <c r="W47" s="19"/>
      <c r="X47" s="19"/>
      <c r="Y47" s="18"/>
      <c r="Z47" s="71"/>
      <c r="AA47" s="134">
        <f>AA5</f>
        <v>44534</v>
      </c>
      <c r="AB47" s="626"/>
      <c r="AC47" s="52" t="str">
        <f>AC40</f>
        <v>Halle 2</v>
      </c>
      <c r="AD47" s="636" t="s">
        <v>30</v>
      </c>
      <c r="AE47" s="637">
        <f>AE40+1</f>
        <v>35</v>
      </c>
    </row>
    <row r="48" spans="2:31" ht="15.75" customHeight="1" hidden="1" thickBot="1">
      <c r="B48" s="4" t="s">
        <v>1</v>
      </c>
      <c r="C48" s="5" t="s">
        <v>2</v>
      </c>
      <c r="D48" s="4" t="s">
        <v>3</v>
      </c>
      <c r="E48" s="6" t="s">
        <v>4</v>
      </c>
      <c r="F48" s="6" t="s">
        <v>5</v>
      </c>
      <c r="G48" s="6" t="s">
        <v>6</v>
      </c>
      <c r="H48" s="677">
        <v>1</v>
      </c>
      <c r="I48" s="677"/>
      <c r="J48" s="678"/>
      <c r="K48" s="679">
        <v>2</v>
      </c>
      <c r="L48" s="677"/>
      <c r="M48" s="678"/>
      <c r="N48" s="679">
        <v>3</v>
      </c>
      <c r="O48" s="677"/>
      <c r="P48" s="678"/>
      <c r="Q48" s="679">
        <v>4</v>
      </c>
      <c r="R48" s="677"/>
      <c r="S48" s="678"/>
      <c r="T48" s="679" t="s">
        <v>7</v>
      </c>
      <c r="U48" s="677"/>
      <c r="V48" s="678"/>
      <c r="W48" s="679" t="s">
        <v>8</v>
      </c>
      <c r="X48" s="677"/>
      <c r="Y48" s="678"/>
      <c r="Z48" s="55" t="s">
        <v>9</v>
      </c>
      <c r="AA48" s="26" t="e">
        <f>E49</f>
        <v>#N/A</v>
      </c>
      <c r="AB48" s="622" t="s">
        <v>28</v>
      </c>
      <c r="AC48" s="633" t="e">
        <f>E52</f>
        <v>#N/A</v>
      </c>
      <c r="AD48" s="59">
        <f>AD41</f>
        <v>0.5416666666666666</v>
      </c>
      <c r="AE48" s="72" t="s">
        <v>29</v>
      </c>
    </row>
    <row r="49" spans="2:31" ht="15.75" customHeight="1" hidden="1">
      <c r="B49" s="29"/>
      <c r="C49" s="7">
        <v>1</v>
      </c>
      <c r="D49" s="58" t="e">
        <f>'[19]Gruppen'!D50</f>
        <v>#N/A</v>
      </c>
      <c r="E49" s="57" t="e">
        <f>'[19]Gruppen'!E50</f>
        <v>#N/A</v>
      </c>
      <c r="F49" s="57" t="e">
        <f>'[19]Gruppen'!F50</f>
        <v>#N/A</v>
      </c>
      <c r="G49" s="58" t="e">
        <f>'[19]Gruppen'!G50</f>
        <v>#N/A</v>
      </c>
      <c r="H49" s="8"/>
      <c r="I49" s="8"/>
      <c r="J49" s="9"/>
      <c r="K49" s="30"/>
      <c r="L49" s="31"/>
      <c r="M49" s="32"/>
      <c r="N49" s="30"/>
      <c r="O49" s="31"/>
      <c r="P49" s="32"/>
      <c r="Q49" s="30"/>
      <c r="R49" s="31"/>
      <c r="S49" s="32"/>
      <c r="T49" s="33"/>
      <c r="U49" s="31"/>
      <c r="V49" s="34"/>
      <c r="W49" s="35"/>
      <c r="X49" s="36"/>
      <c r="Y49" s="37"/>
      <c r="Z49" s="55" t="s">
        <v>10</v>
      </c>
      <c r="AA49" s="26" t="e">
        <f>E50</f>
        <v>#N/A</v>
      </c>
      <c r="AB49" s="622" t="s">
        <v>28</v>
      </c>
      <c r="AC49" s="115" t="e">
        <f>E51</f>
        <v>#N/A</v>
      </c>
      <c r="AD49" s="59">
        <f>AD48+$AD$4</f>
        <v>0.5625</v>
      </c>
      <c r="AE49" s="72" t="s">
        <v>29</v>
      </c>
    </row>
    <row r="50" spans="2:31" ht="15.75" customHeight="1" hidden="1">
      <c r="B50" s="38"/>
      <c r="C50" s="10">
        <v>2</v>
      </c>
      <c r="D50" s="58" t="e">
        <f>'[19]Gruppen'!D51</f>
        <v>#N/A</v>
      </c>
      <c r="E50" s="57" t="e">
        <f>'[19]Gruppen'!E51</f>
        <v>#N/A</v>
      </c>
      <c r="F50" s="57" t="e">
        <f>'[19]Gruppen'!F51</f>
        <v>#N/A</v>
      </c>
      <c r="G50" s="58" t="e">
        <f>'[19]Gruppen'!G51</f>
        <v>#N/A</v>
      </c>
      <c r="H50" s="39"/>
      <c r="I50" s="40"/>
      <c r="J50" s="11"/>
      <c r="K50" s="681"/>
      <c r="L50" s="681"/>
      <c r="M50" s="681"/>
      <c r="N50" s="39"/>
      <c r="O50" s="40"/>
      <c r="P50" s="11"/>
      <c r="Q50" s="39"/>
      <c r="R50" s="40"/>
      <c r="S50" s="11"/>
      <c r="T50" s="12"/>
      <c r="U50" s="40"/>
      <c r="V50" s="41"/>
      <c r="W50" s="13"/>
      <c r="X50" s="42"/>
      <c r="Y50" s="43"/>
      <c r="Z50" s="55" t="s">
        <v>11</v>
      </c>
      <c r="AA50" s="26" t="e">
        <f>E51</f>
        <v>#N/A</v>
      </c>
      <c r="AB50" s="622" t="s">
        <v>28</v>
      </c>
      <c r="AC50" s="115" t="e">
        <f>E49</f>
        <v>#N/A</v>
      </c>
      <c r="AD50" s="59">
        <f>AD49+$AD$4</f>
        <v>0.5833333333333334</v>
      </c>
      <c r="AE50" s="72" t="s">
        <v>29</v>
      </c>
    </row>
    <row r="51" spans="2:31" ht="15.75" customHeight="1" hidden="1">
      <c r="B51" s="38"/>
      <c r="C51" s="10">
        <v>3</v>
      </c>
      <c r="D51" s="58" t="e">
        <f>'[19]Gruppen'!D52</f>
        <v>#N/A</v>
      </c>
      <c r="E51" s="57" t="e">
        <f>'[19]Gruppen'!E52</f>
        <v>#N/A</v>
      </c>
      <c r="F51" s="57" t="e">
        <f>'[19]Gruppen'!F52</f>
        <v>#N/A</v>
      </c>
      <c r="G51" s="58" t="e">
        <f>'[19]Gruppen'!G52</f>
        <v>#N/A</v>
      </c>
      <c r="H51" s="39"/>
      <c r="I51" s="40"/>
      <c r="J51" s="11"/>
      <c r="K51" s="39"/>
      <c r="L51" s="40"/>
      <c r="M51" s="11"/>
      <c r="N51" s="681"/>
      <c r="O51" s="681"/>
      <c r="P51" s="681"/>
      <c r="Q51" s="39"/>
      <c r="R51" s="40"/>
      <c r="S51" s="11"/>
      <c r="T51" s="12"/>
      <c r="U51" s="40"/>
      <c r="V51" s="41"/>
      <c r="W51" s="13"/>
      <c r="X51" s="42"/>
      <c r="Y51" s="43"/>
      <c r="Z51" s="55" t="s">
        <v>12</v>
      </c>
      <c r="AA51" s="534" t="e">
        <f>E52</f>
        <v>#N/A</v>
      </c>
      <c r="AB51" s="622" t="s">
        <v>28</v>
      </c>
      <c r="AC51" s="115" t="e">
        <f>E50</f>
        <v>#N/A</v>
      </c>
      <c r="AD51" s="59">
        <f>AD50+$AD$4</f>
        <v>0.6041666666666667</v>
      </c>
      <c r="AE51" s="72" t="s">
        <v>29</v>
      </c>
    </row>
    <row r="52" spans="2:31" ht="15.75" customHeight="1" hidden="1" thickBot="1">
      <c r="B52" s="44"/>
      <c r="C52" s="532">
        <v>4</v>
      </c>
      <c r="D52" s="54" t="e">
        <f>'[19]Gruppen'!D53</f>
        <v>#N/A</v>
      </c>
      <c r="E52" s="639" t="e">
        <f>'[19]Gruppen'!E53</f>
        <v>#N/A</v>
      </c>
      <c r="F52" s="53" t="e">
        <f>'[19]Gruppen'!F53</f>
        <v>#N/A</v>
      </c>
      <c r="G52" s="54" t="e">
        <f>'[19]Gruppen'!G53</f>
        <v>#N/A</v>
      </c>
      <c r="H52" s="45"/>
      <c r="I52" s="46"/>
      <c r="J52" s="14"/>
      <c r="K52" s="45"/>
      <c r="L52" s="46"/>
      <c r="M52" s="14"/>
      <c r="N52" s="45"/>
      <c r="O52" s="46"/>
      <c r="P52" s="14"/>
      <c r="Q52" s="680"/>
      <c r="R52" s="680"/>
      <c r="S52" s="680"/>
      <c r="T52" s="47"/>
      <c r="U52" s="46"/>
      <c r="V52" s="48"/>
      <c r="W52" s="15"/>
      <c r="X52" s="49"/>
      <c r="Y52" s="50"/>
      <c r="Z52" s="55" t="s">
        <v>13</v>
      </c>
      <c r="AA52" s="26" t="e">
        <f>E49</f>
        <v>#N/A</v>
      </c>
      <c r="AB52" s="622" t="s">
        <v>28</v>
      </c>
      <c r="AC52" s="115" t="e">
        <f>E50</f>
        <v>#N/A</v>
      </c>
      <c r="AD52" s="59">
        <f>AD51+$AD$4</f>
        <v>0.6250000000000001</v>
      </c>
      <c r="AE52" s="72" t="s">
        <v>29</v>
      </c>
    </row>
    <row r="53" spans="23:31" ht="15.75" customHeight="1" hidden="1">
      <c r="W53" s="18"/>
      <c r="X53" s="18"/>
      <c r="Y53" s="18"/>
      <c r="Z53" s="56" t="s">
        <v>14</v>
      </c>
      <c r="AA53" s="616" t="e">
        <f>E51</f>
        <v>#N/A</v>
      </c>
      <c r="AB53" s="629" t="s">
        <v>28</v>
      </c>
      <c r="AC53" s="640" t="e">
        <f>E52</f>
        <v>#N/A</v>
      </c>
      <c r="AD53" s="60">
        <f>AD52+$AD$4</f>
        <v>0.6458333333333335</v>
      </c>
      <c r="AE53" s="73" t="s">
        <v>29</v>
      </c>
    </row>
    <row r="54" ht="15.75" customHeight="1"/>
    <row r="55" ht="15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mergeCells count="73">
    <mergeCell ref="N34:P34"/>
    <mergeCell ref="Q20:S20"/>
    <mergeCell ref="K22:M22"/>
    <mergeCell ref="N23:P23"/>
    <mergeCell ref="K27:M27"/>
    <mergeCell ref="N27:P27"/>
    <mergeCell ref="N30:P30"/>
    <mergeCell ref="K20:M20"/>
    <mergeCell ref="K29:M29"/>
    <mergeCell ref="W6:Y6"/>
    <mergeCell ref="T6:V6"/>
    <mergeCell ref="T13:V13"/>
    <mergeCell ref="N9:P9"/>
    <mergeCell ref="T20:V20"/>
    <mergeCell ref="N13:P13"/>
    <mergeCell ref="Q13:S13"/>
    <mergeCell ref="N16:P16"/>
    <mergeCell ref="T34:V34"/>
    <mergeCell ref="W34:Y34"/>
    <mergeCell ref="Q17:S17"/>
    <mergeCell ref="Q10:S10"/>
    <mergeCell ref="Q34:S34"/>
    <mergeCell ref="Q31:S31"/>
    <mergeCell ref="W20:Y20"/>
    <mergeCell ref="W27:Y27"/>
    <mergeCell ref="T27:V27"/>
    <mergeCell ref="W13:Y13"/>
    <mergeCell ref="H6:J6"/>
    <mergeCell ref="K6:M6"/>
    <mergeCell ref="N6:P6"/>
    <mergeCell ref="H13:J13"/>
    <mergeCell ref="K15:M15"/>
    <mergeCell ref="K8:M8"/>
    <mergeCell ref="K13:M13"/>
    <mergeCell ref="Q6:S6"/>
    <mergeCell ref="H41:J41"/>
    <mergeCell ref="K41:M41"/>
    <mergeCell ref="N41:P41"/>
    <mergeCell ref="Q41:S41"/>
    <mergeCell ref="H27:J27"/>
    <mergeCell ref="N20:P20"/>
    <mergeCell ref="Q27:S27"/>
    <mergeCell ref="Q24:S24"/>
    <mergeCell ref="N51:P51"/>
    <mergeCell ref="W48:Y48"/>
    <mergeCell ref="K43:M43"/>
    <mergeCell ref="N37:P37"/>
    <mergeCell ref="Q38:S38"/>
    <mergeCell ref="T41:V41"/>
    <mergeCell ref="W41:Y41"/>
    <mergeCell ref="N44:P44"/>
    <mergeCell ref="Q45:S45"/>
    <mergeCell ref="N48:P48"/>
    <mergeCell ref="Q48:S48"/>
    <mergeCell ref="Q52:S52"/>
    <mergeCell ref="T48:V48"/>
    <mergeCell ref="E33:G33"/>
    <mergeCell ref="E40:G40"/>
    <mergeCell ref="E47:G47"/>
    <mergeCell ref="K50:M50"/>
    <mergeCell ref="K36:M36"/>
    <mergeCell ref="H34:J34"/>
    <mergeCell ref="K34:M34"/>
    <mergeCell ref="H48:J48"/>
    <mergeCell ref="K48:M48"/>
    <mergeCell ref="B1:AE1"/>
    <mergeCell ref="B2:AE2"/>
    <mergeCell ref="B3:AE3"/>
    <mergeCell ref="E26:G26"/>
    <mergeCell ref="E5:G5"/>
    <mergeCell ref="E12:G12"/>
    <mergeCell ref="E19:G19"/>
    <mergeCell ref="H20:J20"/>
  </mergeCells>
  <printOptions/>
  <pageMargins left="0.4330708661417323" right="0.1968503937007874" top="0.4724409448818898" bottom="0.1968503937007874" header="0" footer="0.196850393700787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W140"/>
  <sheetViews>
    <sheetView zoomScale="105" zoomScaleNormal="105" workbookViewId="0" topLeftCell="B4">
      <selection activeCell="N38" sqref="N38"/>
    </sheetView>
  </sheetViews>
  <sheetFormatPr defaultColWidth="11.421875" defaultRowHeight="12.75"/>
  <cols>
    <col min="1" max="1" width="5.28125" style="0" hidden="1" customWidth="1"/>
    <col min="2" max="2" width="5.28125" style="0" customWidth="1"/>
    <col min="3" max="3" width="5.28125" style="0" hidden="1" customWidth="1"/>
    <col min="4" max="4" width="3.7109375" style="0" hidden="1" customWidth="1"/>
    <col min="5" max="5" width="5.140625" style="0" hidden="1" customWidth="1"/>
    <col min="6" max="6" width="23.7109375" style="0" hidden="1" customWidth="1"/>
    <col min="7" max="7" width="3.8515625" style="0" hidden="1" customWidth="1"/>
    <col min="8" max="8" width="23.7109375" style="0" hidden="1" customWidth="1"/>
    <col min="9" max="9" width="3.8515625" style="0" hidden="1" customWidth="1"/>
    <col min="10" max="10" width="23.7109375" style="0" customWidth="1"/>
    <col min="11" max="11" width="4.00390625" style="0" customWidth="1"/>
    <col min="12" max="12" width="23.7109375" style="0" customWidth="1"/>
    <col min="13" max="13" width="4.00390625" style="0" customWidth="1"/>
    <col min="14" max="14" width="28.421875" style="0" customWidth="1"/>
    <col min="15" max="15" width="2.57421875" style="0" customWidth="1"/>
    <col min="16" max="16" width="3.00390625" style="17" hidden="1" customWidth="1"/>
    <col min="17" max="17" width="20.421875" style="0" hidden="1" customWidth="1"/>
    <col min="18" max="18" width="6.421875" style="0" hidden="1" customWidth="1"/>
    <col min="19" max="19" width="28.28125" style="0" hidden="1" customWidth="1"/>
    <col min="20" max="20" width="16.57421875" style="0" hidden="1" customWidth="1"/>
    <col min="21" max="21" width="14.28125" style="0" hidden="1" customWidth="1"/>
    <col min="22" max="22" width="12.28125" style="0" hidden="1" customWidth="1"/>
    <col min="23" max="23" width="11.57421875" style="0" hidden="1" customWidth="1"/>
  </cols>
  <sheetData>
    <row r="1" spans="1:14" ht="26.25" customHeight="1">
      <c r="A1" s="663" t="str">
        <f>'[19]Gruppen'!B1</f>
        <v>52. Westdeutsche Senioren - Einzelmeisterschaft 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</row>
    <row r="2" spans="1:14" ht="24">
      <c r="A2" s="663" t="str">
        <f>'[19]Gruppen'!B2</f>
        <v>04. + 05. Dezember  2021  in Hamm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6.25" customHeight="1">
      <c r="A3" s="663" t="str">
        <f>'[19]Gruppen'!B3</f>
        <v>Seniorinnen 45 - Einzel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6" s="23" customFormat="1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64"/>
    </row>
    <row r="5" spans="5:16" s="22" customFormat="1" ht="13.5" customHeight="1">
      <c r="E5" s="503"/>
      <c r="F5" s="613">
        <f>'[19]Einzel_Zeit'!D7</f>
        <v>44534</v>
      </c>
      <c r="H5" s="613">
        <f>'[19]Einzel_Zeit'!H7</f>
        <v>44534</v>
      </c>
      <c r="J5" s="613">
        <f>'[19]Einzel_Zeit'!L7</f>
        <v>44534</v>
      </c>
      <c r="L5" s="613">
        <f>'[19]Einzel_Zeit'!P7</f>
        <v>44534</v>
      </c>
      <c r="P5" s="503"/>
    </row>
    <row r="6" spans="4:16" s="22" customFormat="1" ht="12.75">
      <c r="D6" s="80" t="s">
        <v>45</v>
      </c>
      <c r="E6" s="80" t="s">
        <v>38</v>
      </c>
      <c r="F6" s="80" t="s">
        <v>46</v>
      </c>
      <c r="G6" s="80" t="s">
        <v>18</v>
      </c>
      <c r="H6" s="80" t="s">
        <v>19</v>
      </c>
      <c r="I6" s="80" t="s">
        <v>18</v>
      </c>
      <c r="J6" s="80" t="s">
        <v>20</v>
      </c>
      <c r="K6" s="80" t="s">
        <v>18</v>
      </c>
      <c r="L6" s="80" t="s">
        <v>21</v>
      </c>
      <c r="M6" s="80" t="s">
        <v>18</v>
      </c>
      <c r="N6" s="81" t="s">
        <v>39</v>
      </c>
      <c r="P6" s="503"/>
    </row>
    <row r="7" spans="5:23" s="22" customFormat="1" ht="12" customHeight="1">
      <c r="E7" s="80"/>
      <c r="F7" s="80"/>
      <c r="G7" s="80"/>
      <c r="H7" s="80"/>
      <c r="I7" s="80"/>
      <c r="J7" s="80"/>
      <c r="K7" s="80"/>
      <c r="L7" s="80"/>
      <c r="M7" s="80"/>
      <c r="N7" s="81"/>
      <c r="P7" s="503"/>
      <c r="Q7" s="22" t="s">
        <v>47</v>
      </c>
      <c r="R7" s="62" t="s">
        <v>32</v>
      </c>
      <c r="S7" s="62" t="s">
        <v>33</v>
      </c>
      <c r="T7" s="62" t="s">
        <v>34</v>
      </c>
      <c r="U7" s="62" t="s">
        <v>35</v>
      </c>
      <c r="V7" s="62" t="s">
        <v>36</v>
      </c>
      <c r="W7" s="62" t="s">
        <v>37</v>
      </c>
    </row>
    <row r="8" spans="5:23" s="22" customFormat="1" ht="12" customHeight="1">
      <c r="E8" s="80"/>
      <c r="F8" s="80"/>
      <c r="G8" s="80"/>
      <c r="H8" s="80"/>
      <c r="I8" s="80"/>
      <c r="J8" s="80"/>
      <c r="K8" s="80"/>
      <c r="L8" s="80"/>
      <c r="M8" s="683" t="s">
        <v>22</v>
      </c>
      <c r="N8" s="685" t="str">
        <f>N25</f>
        <v> </v>
      </c>
      <c r="P8" s="85" t="s">
        <v>22</v>
      </c>
      <c r="Q8" s="25" t="str">
        <f>N8</f>
        <v> </v>
      </c>
      <c r="R8" s="22" t="e">
        <f aca="true" t="shared" si="0" ref="R8:R23">MID(Q8,3,FIND(" ",Q8,3)-3)</f>
        <v>#VALUE!</v>
      </c>
      <c r="S8" s="22" t="e">
        <f aca="true" t="shared" si="1" ref="S8:S23">MID(Q8,LEN(R8)+3,999)</f>
        <v>#VALUE!</v>
      </c>
      <c r="T8" s="22" t="e">
        <f aca="true" t="shared" si="2" ref="T8:T23">LEFT(S8,FIND(" ",S8,3)-1)</f>
        <v>#VALUE!</v>
      </c>
      <c r="U8" s="22" t="e">
        <f aca="true" t="shared" si="3" ref="U8:U23">MID(S8,LEN(T8)+3,999)</f>
        <v>#VALUE!</v>
      </c>
      <c r="V8" s="22" t="e">
        <f aca="true" t="shared" si="4" ref="V8:V23">LEFT(U8,FIND(" ",U8,3)-1)</f>
        <v>#VALUE!</v>
      </c>
      <c r="W8" s="22" t="e">
        <f aca="true" t="shared" si="5" ref="W8:W23">MID(U8,LEN(V8)+4,999)</f>
        <v>#VALUE!</v>
      </c>
    </row>
    <row r="9" spans="1:23" s="25" customFormat="1" ht="12" customHeight="1">
      <c r="A9" s="85"/>
      <c r="B9" s="85"/>
      <c r="C9" s="85"/>
      <c r="D9" s="85"/>
      <c r="E9" s="85"/>
      <c r="G9" s="85"/>
      <c r="I9" s="85"/>
      <c r="K9" s="85"/>
      <c r="M9" s="684"/>
      <c r="N9" s="686"/>
      <c r="P9" s="85" t="s">
        <v>23</v>
      </c>
      <c r="Q9" s="25" t="str">
        <f>N10</f>
        <v> </v>
      </c>
      <c r="R9" s="22" t="e">
        <f t="shared" si="0"/>
        <v>#VALUE!</v>
      </c>
      <c r="S9" s="22" t="e">
        <f t="shared" si="1"/>
        <v>#VALUE!</v>
      </c>
      <c r="T9" s="22" t="e">
        <f t="shared" si="2"/>
        <v>#VALUE!</v>
      </c>
      <c r="U9" s="22" t="e">
        <f t="shared" si="3"/>
        <v>#VALUE!</v>
      </c>
      <c r="V9" s="22" t="e">
        <f t="shared" si="4"/>
        <v>#VALUE!</v>
      </c>
      <c r="W9" s="22" t="e">
        <f t="shared" si="5"/>
        <v>#VALUE!</v>
      </c>
    </row>
    <row r="10" spans="1:23" s="25" customFormat="1" ht="12" customHeight="1">
      <c r="A10" s="82">
        <v>1</v>
      </c>
      <c r="B10" s="82"/>
      <c r="C10" s="614"/>
      <c r="D10" s="82">
        <v>1</v>
      </c>
      <c r="E10" s="504">
        <v>1</v>
      </c>
      <c r="F10" s="505" t="str">
        <f>IF(OR(E10="",ISNA(VLOOKUP(E10,Teilnehmer,1,FALSE))),"Startnummer nicht vergeben",CONCATENATE("  ",VLOOKUP(E10,Teilnehmer,2,FALSE)," ",VLOOKUP(E10,Teilnehmer,3,FALSE)," , ",VLOOKUP(E10,Teilnehmer,4,FALSE),"   ",VLOOKUP(E10,Teilnehmer,5,FALSE)))</f>
        <v>  31  Thöne ,  Christiane   OWL</v>
      </c>
      <c r="G10" s="93">
        <f>'[19]Erg_ ko-Runde'!P3</f>
        <v>1</v>
      </c>
      <c r="I10" s="85"/>
      <c r="K10" s="85"/>
      <c r="M10" s="683" t="s">
        <v>23</v>
      </c>
      <c r="N10" s="685" t="str">
        <f>IF(M17&lt;M33,L17,L33)</f>
        <v> </v>
      </c>
      <c r="P10" s="85" t="s">
        <v>24</v>
      </c>
      <c r="Q10" s="25" t="str">
        <f>N12</f>
        <v> </v>
      </c>
      <c r="R10" s="22" t="e">
        <f t="shared" si="0"/>
        <v>#VALUE!</v>
      </c>
      <c r="S10" s="22" t="e">
        <f t="shared" si="1"/>
        <v>#VALUE!</v>
      </c>
      <c r="T10" s="22" t="e">
        <f t="shared" si="2"/>
        <v>#VALUE!</v>
      </c>
      <c r="U10" s="22" t="e">
        <f t="shared" si="3"/>
        <v>#VALUE!</v>
      </c>
      <c r="V10" s="22" t="e">
        <f t="shared" si="4"/>
        <v>#VALUE!</v>
      </c>
      <c r="W10" s="22" t="e">
        <f t="shared" si="5"/>
        <v>#VALUE!</v>
      </c>
    </row>
    <row r="11" spans="1:23" s="25" customFormat="1" ht="12" customHeight="1">
      <c r="A11" s="85"/>
      <c r="B11" s="85"/>
      <c r="C11" s="82">
        <v>1</v>
      </c>
      <c r="D11" s="85"/>
      <c r="E11" s="85"/>
      <c r="F11" s="96">
        <f>IF(AND(LEN(F10)&gt;20,LEN(F12)&gt;20),CONCATENATE('[19]Erg_ ko-Runde'!B3,"   ",'[19]Erg_ ko-Runde'!C3,"   ",'[19]Erg_ ko-Runde'!D3,"  ",'[19]Erg_ ko-Runde'!E3,"  ",),"")</f>
      </c>
      <c r="G11" s="97"/>
      <c r="H11" s="506" t="str">
        <f>IF(G10=G12," ",IF(G10&lt;G12,F12,F10))</f>
        <v>  31  Thöne ,  Christiane   OWL</v>
      </c>
      <c r="I11" s="508">
        <f>'[19]Erg_ ko-Runde'!P11</f>
      </c>
      <c r="K11" s="85"/>
      <c r="M11" s="684"/>
      <c r="N11" s="686"/>
      <c r="P11" s="85" t="s">
        <v>24</v>
      </c>
      <c r="Q11" s="25" t="str">
        <f>N14</f>
        <v> </v>
      </c>
      <c r="R11" s="22" t="e">
        <f t="shared" si="0"/>
        <v>#VALUE!</v>
      </c>
      <c r="S11" s="22" t="e">
        <f t="shared" si="1"/>
        <v>#VALUE!</v>
      </c>
      <c r="T11" s="22" t="e">
        <f t="shared" si="2"/>
        <v>#VALUE!</v>
      </c>
      <c r="U11" s="22" t="e">
        <f t="shared" si="3"/>
        <v>#VALUE!</v>
      </c>
      <c r="V11" s="22" t="e">
        <f t="shared" si="4"/>
        <v>#VALUE!</v>
      </c>
      <c r="W11" s="22" t="e">
        <f t="shared" si="5"/>
        <v>#VALUE!</v>
      </c>
    </row>
    <row r="12" spans="1:23" s="25" customFormat="1" ht="12" customHeight="1">
      <c r="A12" s="85">
        <v>2</v>
      </c>
      <c r="B12" s="85"/>
      <c r="C12" s="82"/>
      <c r="D12" s="85"/>
      <c r="E12" s="497">
        <v>16</v>
      </c>
      <c r="F12" s="506" t="str">
        <f>IF(OR(E12="",ISNA(VLOOKUP(E12,Teilnehmer,1,FALSE))),"Startnummer nicht vergeben",CONCATENATE("  ",VLOOKUP(E12,Teilnehmer,2,FALSE)," ",VLOOKUP(E12,Teilnehmer,3,FALSE),"   ",VLOOKUP(E12,Teilnehmer,4,FALSE),"   ",VLOOKUP(E12,Teilnehmer,5,FALSE)))</f>
        <v>   ---      </v>
      </c>
      <c r="G12" s="100">
        <f>'[19]Erg_ ko-Runde'!Q3</f>
        <v>0</v>
      </c>
      <c r="H12" s="101" t="str">
        <f>CONCATENATE('[19]Erg_ ko-Runde'!Y3,"   ",'[19]Erg_ ko-Runde'!Z3,"   ",'[19]Erg_ ko-Runde'!AA3,"   ",'[19]Erg_ ko-Runde'!AB3,"   ",'[19]Erg_ ko-Runde'!AC3,)</f>
        <v>1            </v>
      </c>
      <c r="I12" s="510"/>
      <c r="K12" s="85"/>
      <c r="M12" s="683" t="s">
        <v>24</v>
      </c>
      <c r="N12" s="685" t="str">
        <f>IF(K13&lt;K21,J13,J21)</f>
        <v> </v>
      </c>
      <c r="P12" s="85" t="s">
        <v>27</v>
      </c>
      <c r="Q12" s="25" t="str">
        <f>IF(I11&lt;I15,H11,H15)</f>
        <v>  30  Stich ,  Nicole   OWL</v>
      </c>
      <c r="R12" s="22" t="str">
        <f t="shared" si="0"/>
        <v>30</v>
      </c>
      <c r="S12" s="22" t="str">
        <f t="shared" si="1"/>
        <v>  Stich ,  Nicole   OWL</v>
      </c>
      <c r="T12" s="22" t="str">
        <f t="shared" si="2"/>
        <v>  Stich</v>
      </c>
      <c r="U12" s="22" t="str">
        <f t="shared" si="3"/>
        <v>  Nicole   OWL</v>
      </c>
      <c r="V12" s="22" t="str">
        <f t="shared" si="4"/>
        <v>  Nicole</v>
      </c>
      <c r="W12" s="22" t="str">
        <f t="shared" si="5"/>
        <v>OWL</v>
      </c>
    </row>
    <row r="13" spans="1:23" s="25" customFormat="1" ht="12" customHeight="1">
      <c r="A13" s="85"/>
      <c r="B13" s="82">
        <v>1</v>
      </c>
      <c r="C13" s="82"/>
      <c r="D13" s="615"/>
      <c r="E13" s="85"/>
      <c r="G13" s="99"/>
      <c r="H13" s="659" t="str">
        <f>CONCATENATE('[19]Erg_ ko-Runde'!B11,"   ",'[19]Erg_ ko-Runde'!C11,'[19]Erg_ ko-Runde'!D11,"   ",'[19]Erg_ ko-Runde'!E11,"  ",)</f>
        <v>Halle 2   Tisch 7   15:00 h  </v>
      </c>
      <c r="I13" s="87"/>
      <c r="J13" s="616" t="str">
        <f>IF(I11=I15," ",IF(I11&lt;I15,H15,H11))</f>
        <v> </v>
      </c>
      <c r="K13" s="508">
        <f>'[19]Erg_ ko-Runde'!P15</f>
      </c>
      <c r="M13" s="684"/>
      <c r="N13" s="686"/>
      <c r="P13" s="85" t="s">
        <v>27</v>
      </c>
      <c r="Q13" s="25" t="e">
        <f>IF(I19&lt;I23,H19,H23)</f>
        <v>#N/A</v>
      </c>
      <c r="R13" s="22" t="e">
        <f t="shared" si="0"/>
        <v>#N/A</v>
      </c>
      <c r="S13" s="22" t="e">
        <f t="shared" si="1"/>
        <v>#N/A</v>
      </c>
      <c r="T13" s="22" t="e">
        <f t="shared" si="2"/>
        <v>#N/A</v>
      </c>
      <c r="U13" s="22" t="e">
        <f t="shared" si="3"/>
        <v>#N/A</v>
      </c>
      <c r="V13" s="22" t="e">
        <f t="shared" si="4"/>
        <v>#N/A</v>
      </c>
      <c r="W13" s="22" t="e">
        <f t="shared" si="5"/>
        <v>#N/A</v>
      </c>
    </row>
    <row r="14" spans="1:23" s="25" customFormat="1" ht="12" customHeight="1">
      <c r="A14" s="85">
        <v>3</v>
      </c>
      <c r="B14" s="82"/>
      <c r="C14" s="82"/>
      <c r="D14" s="99">
        <v>11</v>
      </c>
      <c r="E14" s="497">
        <v>16</v>
      </c>
      <c r="F14" s="505" t="str">
        <f>IF(OR(E14="",ISNA(VLOOKUP(E14,Teilnehmer,1,FALSE))),"Startnummer nicht vergeben",CONCATENATE("  ",VLOOKUP(E14,Teilnehmer,2,FALSE)," ",VLOOKUP(E14,Teilnehmer,3,FALSE)," , ",VLOOKUP(E14,Teilnehmer,4,FALSE),"   ",VLOOKUP(E14,Teilnehmer,5,FALSE)))</f>
        <v>   --- ,    </v>
      </c>
      <c r="G14" s="93">
        <f>'[19]Erg_ ko-Runde'!P4</f>
        <v>0</v>
      </c>
      <c r="H14" s="659" t="e">
        <f>IF(AND(LEN(H13)&gt;20,LEN(H15)&gt;20),CONCATENATE('[19]Erg_ ko-Runde'!#REF!,"   ",'[19]Erg_ ko-Runde'!#REF!,"   ",'[19]Erg_ ko-Runde'!#REF!,"  ",),"")</f>
        <v>#REF!</v>
      </c>
      <c r="I14" s="512"/>
      <c r="J14" s="25" t="str">
        <f>CONCATENATE("      ",'[19]Erg_ ko-Runde'!Y11,"       ",'[19]Erg_ ko-Runde'!Z11,"       ",'[19]Erg_ ko-Runde'!AA11,"       ",'[19]Erg_ ko-Runde'!AB11,"       ",'[19]Erg_ ko-Runde'!AC11,)</f>
        <v>                                  </v>
      </c>
      <c r="K14" s="510"/>
      <c r="M14" s="683" t="s">
        <v>24</v>
      </c>
      <c r="N14" s="685" t="str">
        <f>IF(K29&lt;K37,J29,J37)</f>
        <v> </v>
      </c>
      <c r="P14" s="85" t="s">
        <v>27</v>
      </c>
      <c r="Q14" s="25" t="e">
        <f>IF(I27&lt;I31,H27,H31)</f>
        <v>#N/A</v>
      </c>
      <c r="R14" s="22" t="e">
        <f t="shared" si="0"/>
        <v>#N/A</v>
      </c>
      <c r="S14" s="22" t="e">
        <f t="shared" si="1"/>
        <v>#N/A</v>
      </c>
      <c r="T14" s="22" t="e">
        <f t="shared" si="2"/>
        <v>#N/A</v>
      </c>
      <c r="U14" s="22" t="e">
        <f t="shared" si="3"/>
        <v>#N/A</v>
      </c>
      <c r="V14" s="22" t="e">
        <f t="shared" si="4"/>
        <v>#N/A</v>
      </c>
      <c r="W14" s="22" t="e">
        <f t="shared" si="5"/>
        <v>#N/A</v>
      </c>
    </row>
    <row r="15" spans="1:23" s="25" customFormat="1" ht="12" customHeight="1">
      <c r="A15" s="85"/>
      <c r="B15" s="82"/>
      <c r="C15" s="82">
        <v>2</v>
      </c>
      <c r="D15" s="85"/>
      <c r="E15" s="85"/>
      <c r="F15" s="492">
        <f>IF(AND(LEN(F14)&gt;20,LEN(F16)&gt;20),CONCATENATE('[19]Erg_ ko-Runde'!B4,"   ",'[19]Erg_ ko-Runde'!C4,'[19]Erg_ ko-Runde'!D4,"  ",'[19]Erg_ ko-Runde'!E4,"  ",),"")</f>
      </c>
      <c r="G15" s="137"/>
      <c r="H15" s="506" t="str">
        <f>IF(G14=G16," ",IF(G14&lt;G16,F16,F14))</f>
        <v>  30  Stich ,  Nicole   OWL</v>
      </c>
      <c r="I15" s="107">
        <f>'[19]Erg_ ko-Runde'!Q11</f>
      </c>
      <c r="K15" s="512"/>
      <c r="M15" s="684"/>
      <c r="N15" s="686"/>
      <c r="P15" s="85" t="s">
        <v>27</v>
      </c>
      <c r="Q15" s="25" t="str">
        <f>IF(I35&lt;I39,H35,H39)</f>
        <v>  28  Schoulen ,  Petra   MR</v>
      </c>
      <c r="R15" s="22" t="str">
        <f t="shared" si="0"/>
        <v>28</v>
      </c>
      <c r="S15" s="22" t="str">
        <f t="shared" si="1"/>
        <v>  Schoulen ,  Petra   MR</v>
      </c>
      <c r="T15" s="22" t="str">
        <f t="shared" si="2"/>
        <v>  Schoulen</v>
      </c>
      <c r="U15" s="22" t="str">
        <f t="shared" si="3"/>
        <v>  Petra   MR</v>
      </c>
      <c r="V15" s="22" t="str">
        <f t="shared" si="4"/>
        <v>  Petra</v>
      </c>
      <c r="W15" s="22" t="str">
        <f t="shared" si="5"/>
        <v>MR</v>
      </c>
    </row>
    <row r="16" spans="1:23" s="25" customFormat="1" ht="12" customHeight="1">
      <c r="A16" s="85">
        <v>4</v>
      </c>
      <c r="B16" s="82"/>
      <c r="C16" s="82"/>
      <c r="D16" s="82">
        <v>8</v>
      </c>
      <c r="E16" s="509">
        <v>10</v>
      </c>
      <c r="F16" s="506" t="str">
        <f>IF(OR(E16="",ISNA(VLOOKUP(E16,Teilnehmer,1,FALSE))),"Startnummer nicht vergeben",CONCATENATE("  ",VLOOKUP(E16,Teilnehmer,2,FALSE)," ",VLOOKUP(E16,Teilnehmer,3,FALSE)," , ",VLOOKUP(E16,Teilnehmer,4,FALSE),"   ",VLOOKUP(E16,Teilnehmer,5,FALSE)))</f>
        <v>  30  Stich ,  Nicole   OWL</v>
      </c>
      <c r="G16" s="100">
        <f>'[19]Erg_ ko-Runde'!Q4</f>
        <v>1</v>
      </c>
      <c r="H16" s="101" t="str">
        <f>CONCATENATE("       ",'[19]Erg_ ko-Runde'!Y4,"       ",'[19]Erg_ ko-Runde'!Z4,"       ",'[19]Erg_ ko-Runde'!AA4,"       ",'[19]Erg_ ko-Runde'!AB4,"       ",'[19]Erg_ ko-Runde'!AC4,)</f>
        <v>       -1                            </v>
      </c>
      <c r="I16" s="85"/>
      <c r="K16" s="512"/>
      <c r="P16" s="85" t="s">
        <v>48</v>
      </c>
      <c r="Q16" s="25" t="str">
        <f>IF(G10&lt;G12,F10,F12)</f>
        <v>   ---      </v>
      </c>
      <c r="R16" s="22">
        <f t="shared" si="0"/>
      </c>
      <c r="S16" s="22" t="str">
        <f t="shared" si="1"/>
        <v> ---      </v>
      </c>
      <c r="T16" s="22" t="str">
        <f t="shared" si="2"/>
        <v> ---</v>
      </c>
      <c r="U16" s="22" t="str">
        <f t="shared" si="3"/>
        <v>    </v>
      </c>
      <c r="V16" s="22" t="str">
        <f t="shared" si="4"/>
        <v>  </v>
      </c>
      <c r="W16" s="22">
        <f t="shared" si="5"/>
      </c>
    </row>
    <row r="17" spans="1:23" s="25" customFormat="1" ht="12" customHeight="1">
      <c r="A17" s="85"/>
      <c r="B17" s="82"/>
      <c r="C17" s="82"/>
      <c r="D17" s="85"/>
      <c r="E17" s="85"/>
      <c r="G17" s="99"/>
      <c r="I17" s="85"/>
      <c r="J17" s="660" t="str">
        <f>CONCATENATE('[19]Erg_ ko-Runde'!B15,"   ",'[19]Erg_ ko-Runde'!C15,'[19]Erg_ ko-Runde'!D15,"   ",'[19]Erg_ ko-Runde'!E15,"  ",)</f>
        <v>Halle 2   Tisch 29   19:00 h  </v>
      </c>
      <c r="K17" s="512"/>
      <c r="L17" s="513" t="str">
        <f>IF(K13=K21," ",IF(K13&lt;K21,J21,J13))</f>
        <v> </v>
      </c>
      <c r="M17" s="508">
        <f>'[19]Erg_ ko-Runde'!P17</f>
      </c>
      <c r="P17" s="85" t="s">
        <v>48</v>
      </c>
      <c r="Q17" s="25" t="str">
        <f>IF(G14&lt;G16,F14,F16)</f>
        <v>   --- ,    </v>
      </c>
      <c r="R17" s="22">
        <f t="shared" si="0"/>
      </c>
      <c r="S17" s="22" t="str">
        <f t="shared" si="1"/>
        <v> --- ,    </v>
      </c>
      <c r="T17" s="22" t="str">
        <f t="shared" si="2"/>
        <v> ---</v>
      </c>
      <c r="U17" s="22" t="str">
        <f t="shared" si="3"/>
        <v>    </v>
      </c>
      <c r="V17" s="22" t="str">
        <f t="shared" si="4"/>
        <v>  </v>
      </c>
      <c r="W17" s="22">
        <f t="shared" si="5"/>
      </c>
    </row>
    <row r="18" spans="1:23" s="25" customFormat="1" ht="12" customHeight="1">
      <c r="A18" s="85">
        <v>5</v>
      </c>
      <c r="B18" s="82"/>
      <c r="C18" s="82"/>
      <c r="D18" s="82">
        <v>5</v>
      </c>
      <c r="E18" s="509">
        <v>11</v>
      </c>
      <c r="F18" s="505" t="e">
        <f>IF(OR(E18="",ISNA(VLOOKUP(E18,Teilnehmer,1,FALSE))),"Startnummer nicht vergeben",CONCATENATE("  ",VLOOKUP(E18,Teilnehmer,2,FALSE)," ",VLOOKUP(E18,Teilnehmer,3,FALSE)," , ",VLOOKUP(E18,Teilnehmer,4,FALSE),"   ",VLOOKUP(E18,Teilnehmer,5,FALSE)))</f>
        <v>#N/A</v>
      </c>
      <c r="G18" s="93">
        <f>'[19]Erg_ ko-Runde'!P5</f>
        <v>1</v>
      </c>
      <c r="I18" s="85"/>
      <c r="J18" s="660">
        <f>IF(AND(LEN(J17)&gt;20,LEN(J19)&gt;20),CONCATENATE('[19]Erg_ ko-Runde'!#REF!,"   ",'[19]Erg_ ko-Runde'!#REF!,"   ",'[19]Erg_ ko-Runde'!#REF!,"  ",),"")</f>
      </c>
      <c r="K18" s="512"/>
      <c r="L18" s="25" t="str">
        <f>CONCATENATE("      ",'[19]Erg_ ko-Runde'!Y15,"       ",'[19]Erg_ ko-Runde'!Z15,"       ",'[19]Erg_ ko-Runde'!AA15,"       ",'[19]Erg_ ko-Runde'!AB15,"       ",'[19]Erg_ ko-Runde'!AC15,)</f>
        <v>                                  </v>
      </c>
      <c r="M18" s="510"/>
      <c r="P18" s="85" t="s">
        <v>48</v>
      </c>
      <c r="Q18" s="25" t="str">
        <f>IF(G18&lt;G20,F18,F20)</f>
        <v>   --- ,    </v>
      </c>
      <c r="R18" s="22">
        <f t="shared" si="0"/>
      </c>
      <c r="S18" s="22" t="str">
        <f t="shared" si="1"/>
        <v> --- ,    </v>
      </c>
      <c r="T18" s="22" t="str">
        <f t="shared" si="2"/>
        <v> ---</v>
      </c>
      <c r="U18" s="22" t="str">
        <f t="shared" si="3"/>
        <v>    </v>
      </c>
      <c r="V18" s="22" t="str">
        <f t="shared" si="4"/>
        <v>  </v>
      </c>
      <c r="W18" s="22">
        <f t="shared" si="5"/>
      </c>
    </row>
    <row r="19" spans="1:23" s="25" customFormat="1" ht="12" customHeight="1">
      <c r="A19" s="85"/>
      <c r="B19" s="82"/>
      <c r="C19" s="82">
        <v>3</v>
      </c>
      <c r="D19" s="85"/>
      <c r="E19" s="85"/>
      <c r="F19" s="492" t="e">
        <f>IF(AND(LEN(F18)&gt;20,LEN(F20)&gt;20),CONCATENATE('[19]Erg_ ko-Runde'!B5,"   ",'[19]Erg_ ko-Runde'!C5,'[19]Erg_ ko-Runde'!D5,"   ",'[19]Erg_ ko-Runde'!E5,"  ",),"")</f>
        <v>#N/A</v>
      </c>
      <c r="G19" s="137"/>
      <c r="H19" s="506" t="e">
        <f>IF(G18=G20," ",IF(G18&lt;G20,F20,F18))</f>
        <v>#N/A</v>
      </c>
      <c r="I19" s="508">
        <f>'[19]Erg_ ko-Runde'!P12</f>
      </c>
      <c r="K19" s="512"/>
      <c r="M19" s="512"/>
      <c r="P19" s="85" t="s">
        <v>48</v>
      </c>
      <c r="Q19" s="25" t="str">
        <f>IF(G22&lt;G24,F22,F24)</f>
        <v>   --- ,    </v>
      </c>
      <c r="R19" s="22">
        <f t="shared" si="0"/>
      </c>
      <c r="S19" s="22" t="str">
        <f t="shared" si="1"/>
        <v> --- ,    </v>
      </c>
      <c r="T19" s="22" t="str">
        <f t="shared" si="2"/>
        <v> ---</v>
      </c>
      <c r="U19" s="22" t="str">
        <f t="shared" si="3"/>
        <v>    </v>
      </c>
      <c r="V19" s="22" t="str">
        <f t="shared" si="4"/>
        <v>  </v>
      </c>
      <c r="W19" s="22">
        <f t="shared" si="5"/>
      </c>
    </row>
    <row r="20" spans="1:23" s="25" customFormat="1" ht="12" customHeight="1">
      <c r="A20" s="85">
        <v>6</v>
      </c>
      <c r="B20" s="82"/>
      <c r="C20" s="82"/>
      <c r="D20" s="99">
        <v>10</v>
      </c>
      <c r="E20" s="497">
        <v>16</v>
      </c>
      <c r="F20" s="506" t="str">
        <f>IF(OR(E20="",ISNA(VLOOKUP(E20,Teilnehmer,1,FALSE))),"Startnummer nicht vergeben",CONCATENATE("  ",VLOOKUP(E20,Teilnehmer,2,FALSE)," ",VLOOKUP(E20,Teilnehmer,3,FALSE)," , ",VLOOKUP(E20,Teilnehmer,4,FALSE),"   ",VLOOKUP(E20,Teilnehmer,5,FALSE)))</f>
        <v>   --- ,    </v>
      </c>
      <c r="G20" s="100">
        <f>'[19]Erg_ ko-Runde'!Q5</f>
        <v>0</v>
      </c>
      <c r="H20" s="101" t="str">
        <f>CONCATENATE("       ",'[19]Erg_ ko-Runde'!Y5,"       ",'[19]Erg_ ko-Runde'!Z5,"       ",'[19]Erg_ ko-Runde'!AA5,"       ",'[19]Erg_ ko-Runde'!AB5,"       ",'[19]Erg_ ko-Runde'!AC5,)</f>
        <v>       1                            </v>
      </c>
      <c r="I20" s="510"/>
      <c r="K20" s="512"/>
      <c r="M20" s="512"/>
      <c r="P20" s="85" t="s">
        <v>48</v>
      </c>
      <c r="Q20" s="25" t="str">
        <f>IF(G26&lt;G28,F26,F28)</f>
        <v>   --- ,    </v>
      </c>
      <c r="R20" s="22">
        <f t="shared" si="0"/>
      </c>
      <c r="S20" s="22" t="str">
        <f t="shared" si="1"/>
        <v> --- ,    </v>
      </c>
      <c r="T20" s="22" t="str">
        <f t="shared" si="2"/>
        <v> ---</v>
      </c>
      <c r="U20" s="22" t="str">
        <f t="shared" si="3"/>
        <v>    </v>
      </c>
      <c r="V20" s="22" t="str">
        <f t="shared" si="4"/>
        <v>  </v>
      </c>
      <c r="W20" s="22">
        <f t="shared" si="5"/>
      </c>
    </row>
    <row r="21" spans="1:23" s="25" customFormat="1" ht="12" customHeight="1">
      <c r="A21" s="85"/>
      <c r="B21" s="82">
        <v>2</v>
      </c>
      <c r="C21" s="82"/>
      <c r="D21" s="99"/>
      <c r="E21" s="85"/>
      <c r="G21" s="99"/>
      <c r="H21" s="659" t="str">
        <f>CONCATENATE('[19]Erg_ ko-Runde'!B12,"   ",'[19]Erg_ ko-Runde'!C12,'[19]Erg_ ko-Runde'!D12,"   ",'[19]Erg_ ko-Runde'!E12,"  ",)</f>
        <v>Halle 2   Tisch 8   15:00 h  </v>
      </c>
      <c r="I21" s="87"/>
      <c r="J21" s="616" t="str">
        <f>IF(I19=I23," ",IF(I19&lt;I23,H23,H19))</f>
        <v> </v>
      </c>
      <c r="K21" s="107">
        <f>'[19]Erg_ ko-Runde'!Q15</f>
      </c>
      <c r="M21" s="512"/>
      <c r="P21" s="85" t="s">
        <v>48</v>
      </c>
      <c r="Q21" s="25" t="str">
        <f>IF(G30&lt;G32,F30,F32)</f>
        <v>   --- ,    </v>
      </c>
      <c r="R21" s="22">
        <f t="shared" si="0"/>
      </c>
      <c r="S21" s="22" t="str">
        <f t="shared" si="1"/>
        <v> --- ,    </v>
      </c>
      <c r="T21" s="22" t="str">
        <f t="shared" si="2"/>
        <v> ---</v>
      </c>
      <c r="U21" s="22" t="str">
        <f t="shared" si="3"/>
        <v>    </v>
      </c>
      <c r="V21" s="22" t="str">
        <f t="shared" si="4"/>
        <v>  </v>
      </c>
      <c r="W21" s="22">
        <f t="shared" si="5"/>
      </c>
    </row>
    <row r="22" spans="1:23" s="25" customFormat="1" ht="12" customHeight="1">
      <c r="A22" s="85">
        <v>7</v>
      </c>
      <c r="B22" s="82"/>
      <c r="C22" s="82"/>
      <c r="D22" s="99">
        <v>14</v>
      </c>
      <c r="E22" s="497">
        <v>16</v>
      </c>
      <c r="F22" s="505" t="str">
        <f>IF(OR(E22="",ISNA(VLOOKUP(E22,Teilnehmer,1,FALSE))),"Startnummer nicht vergeben",CONCATENATE("  ",VLOOKUP(E22,Teilnehmer,2,FALSE)," ",VLOOKUP(E22,Teilnehmer,3,FALSE)," , ",VLOOKUP(E22,Teilnehmer,4,FALSE),"   ",VLOOKUP(E22,Teilnehmer,5,FALSE)))</f>
        <v>   --- ,    </v>
      </c>
      <c r="G22" s="93">
        <f>'[19]Erg_ ko-Runde'!P6</f>
        <v>0</v>
      </c>
      <c r="H22" s="659" t="e">
        <f>IF(AND(LEN(H21)&gt;20,LEN(H23)&gt;20),CONCATENATE('[19]Erg_ ko-Runde'!#REF!,"   ",'[19]Erg_ ko-Runde'!#REF!,"   ",'[19]Erg_ ko-Runde'!#REF!,"  ",),"")</f>
        <v>#N/A</v>
      </c>
      <c r="I22" s="512"/>
      <c r="J22" s="25" t="str">
        <f>CONCATENATE("      ",'[19]Erg_ ko-Runde'!Y12,"       ",'[19]Erg_ ko-Runde'!Z12,"       ",'[19]Erg_ ko-Runde'!AA12,"       ",'[19]Erg_ ko-Runde'!AB12,"       ",'[19]Erg_ ko-Runde'!AC12,)</f>
        <v>                                  </v>
      </c>
      <c r="K22" s="85"/>
      <c r="M22" s="512"/>
      <c r="P22" s="85" t="s">
        <v>48</v>
      </c>
      <c r="Q22" s="25" t="str">
        <f>IF(G34&lt;G36,F34,F36)</f>
        <v>   --- ,    </v>
      </c>
      <c r="R22" s="22">
        <f t="shared" si="0"/>
      </c>
      <c r="S22" s="22" t="str">
        <f t="shared" si="1"/>
        <v> --- ,    </v>
      </c>
      <c r="T22" s="22" t="str">
        <f t="shared" si="2"/>
        <v> ---</v>
      </c>
      <c r="U22" s="22" t="str">
        <f t="shared" si="3"/>
        <v>    </v>
      </c>
      <c r="V22" s="22" t="str">
        <f t="shared" si="4"/>
        <v>  </v>
      </c>
      <c r="W22" s="22">
        <f t="shared" si="5"/>
      </c>
    </row>
    <row r="23" spans="1:23" s="25" customFormat="1" ht="12" customHeight="1">
      <c r="A23" s="85"/>
      <c r="B23" s="82"/>
      <c r="C23" s="82">
        <v>4</v>
      </c>
      <c r="D23" s="85"/>
      <c r="E23" s="85"/>
      <c r="F23" s="492" t="e">
        <f>IF(AND(LEN(F22)&gt;20,LEN(F24)&gt;20),CONCATENATE('[19]Erg_ ko-Runde'!B6,"   ",'[19]Erg_ ko-Runde'!C6,'[19]Erg_ ko-Runde'!D6,"   ",'[19]Erg_ ko-Runde'!E6,"  ",),"")</f>
        <v>#N/A</v>
      </c>
      <c r="G23" s="137"/>
      <c r="H23" s="506" t="e">
        <f>IF(G22=G24," ",IF(G22&lt;G24,F24,F22))</f>
        <v>#N/A</v>
      </c>
      <c r="I23" s="107">
        <f>'[19]Erg_ ko-Runde'!Q12</f>
      </c>
      <c r="K23" s="85"/>
      <c r="M23" s="512"/>
      <c r="P23" s="85" t="s">
        <v>48</v>
      </c>
      <c r="Q23" s="25" t="str">
        <f>IF(G38&lt;G40,F38,F40)</f>
        <v>   ---      </v>
      </c>
      <c r="R23" s="22">
        <f t="shared" si="0"/>
      </c>
      <c r="S23" s="22" t="str">
        <f t="shared" si="1"/>
        <v> ---      </v>
      </c>
      <c r="T23" s="22" t="str">
        <f t="shared" si="2"/>
        <v> ---</v>
      </c>
      <c r="U23" s="22" t="str">
        <f t="shared" si="3"/>
        <v>    </v>
      </c>
      <c r="V23" s="22" t="str">
        <f t="shared" si="4"/>
        <v>  </v>
      </c>
      <c r="W23" s="22">
        <f t="shared" si="5"/>
      </c>
    </row>
    <row r="24" spans="1:19" s="25" customFormat="1" ht="12" customHeight="1">
      <c r="A24" s="82">
        <v>8</v>
      </c>
      <c r="B24" s="82"/>
      <c r="C24" s="82"/>
      <c r="D24" s="82">
        <v>4</v>
      </c>
      <c r="E24" s="504">
        <v>4</v>
      </c>
      <c r="F24" s="506" t="e">
        <f>IF(OR(E24="",ISNA(VLOOKUP(E24,Teilnehmer,1,FALSE))),"Startnummer nicht vergeben",CONCATENATE("  ",VLOOKUP(E24,Teilnehmer,2,FALSE)," ",VLOOKUP(E24,Teilnehmer,3,FALSE)," , ",VLOOKUP(E24,Teilnehmer,4,FALSE),"   ",VLOOKUP(E24,Teilnehmer,5,FALSE)))</f>
        <v>#N/A</v>
      </c>
      <c r="G24" s="100">
        <f>'[19]Erg_ ko-Runde'!Q6</f>
        <v>1</v>
      </c>
      <c r="H24" s="101" t="str">
        <f>CONCATENATE("      ",'[19]Erg_ ko-Runde'!Y6,"   ",'[19]Erg_ ko-Runde'!Z6,"   ",'[19]Erg_ ko-Runde'!AA6,"   ",'[19]Erg_ ko-Runde'!AB6,"   ",'[19]Erg_ ko-Runde'!AC6,)</f>
        <v>      -1            </v>
      </c>
      <c r="I24" s="85"/>
      <c r="K24" s="85"/>
      <c r="M24" s="512"/>
      <c r="P24" s="85" t="s">
        <v>40</v>
      </c>
      <c r="S24" s="22" t="str">
        <f>'[19]Teilnehmer'!L48</f>
        <v>  Specht ,  Melanie  MR</v>
      </c>
    </row>
    <row r="25" spans="1:19" s="25" customFormat="1" ht="12" customHeight="1">
      <c r="A25" s="85"/>
      <c r="B25" s="82"/>
      <c r="C25" s="82"/>
      <c r="D25" s="85"/>
      <c r="E25" s="85"/>
      <c r="G25" s="99"/>
      <c r="I25" s="85"/>
      <c r="J25" s="25" t="s">
        <v>44</v>
      </c>
      <c r="K25" s="85"/>
      <c r="L25" s="660" t="str">
        <f>CONCATENATE('[19]Erg_ ko-Runde'!B17,"   ",'[19]Erg_ ko-Runde'!C17," ",'[19]Erg_ ko-Runde'!D17,"   ",'[19]Erg_ ko-Runde'!E17,"  ",)</f>
        <v>Halle 2   Tisch 29   19:50 h  </v>
      </c>
      <c r="M25" s="512"/>
      <c r="N25" s="513" t="str">
        <f>IF(M17=M33," ",IF(M17&lt;M33,L33,L17))</f>
        <v> </v>
      </c>
      <c r="P25" s="85" t="s">
        <v>40</v>
      </c>
      <c r="S25" s="22" t="str">
        <f>'[19]Teilnehmer'!L49</f>
        <v>  Welz ,  Christina  Ar</v>
      </c>
    </row>
    <row r="26" spans="1:19" s="25" customFormat="1" ht="12" customHeight="1">
      <c r="A26" s="82">
        <v>9</v>
      </c>
      <c r="B26" s="82"/>
      <c r="C26" s="82"/>
      <c r="D26" s="82">
        <v>3</v>
      </c>
      <c r="E26" s="504">
        <v>3</v>
      </c>
      <c r="F26" s="505" t="e">
        <f>IF(OR(E26="",ISNA(VLOOKUP(E26,Teilnehmer,1,FALSE))),"Startnummer nicht vergeben",CONCATENATE("  ",VLOOKUP(E26,Teilnehmer,2,FALSE)," ",VLOOKUP(E26,Teilnehmer,3,FALSE)," , ",VLOOKUP(E26,Teilnehmer,4,FALSE),"   ",VLOOKUP(E26,Teilnehmer,5,FALSE)))</f>
        <v>#N/A</v>
      </c>
      <c r="G26" s="93">
        <f>'[19]Erg_ ko-Runde'!P7</f>
        <v>1</v>
      </c>
      <c r="I26" s="85"/>
      <c r="K26" s="85"/>
      <c r="L26" s="660">
        <f>IF(AND(LEN(L25)&gt;20,LEN(L27)&gt;20),CONCATENATE('[19]Erg_ ko-Runde'!#REF!,"   ",'[19]Erg_ ko-Runde'!#REF!,"   ",'[19]Erg_ ko-Runde'!#REF!,"  ",),"")</f>
      </c>
      <c r="M26" s="512"/>
      <c r="N26" s="25" t="str">
        <f>CONCATENATE("      ",'[19]Erg_ ko-Runde'!Y17,"       ",'[19]Erg_ ko-Runde'!Z17,"       ",'[19]Erg_ ko-Runde'!AA17,"       ",'[19]Erg_ ko-Runde'!AB17,"       ",'[19]Erg_ ko-Runde'!AC17,)</f>
        <v>                                  </v>
      </c>
      <c r="P26" s="85" t="s">
        <v>40</v>
      </c>
      <c r="S26" s="22" t="e">
        <f>'[19]Teilnehmer'!L50</f>
        <v>#N/A</v>
      </c>
    </row>
    <row r="27" spans="1:19" s="25" customFormat="1" ht="12" customHeight="1">
      <c r="A27" s="85"/>
      <c r="B27" s="82"/>
      <c r="C27" s="82">
        <v>5</v>
      </c>
      <c r="D27" s="85"/>
      <c r="E27" s="85"/>
      <c r="F27" s="492" t="e">
        <f>IF(AND(LEN(F26)&gt;20,LEN(F28)&gt;20),CONCATENATE('[19]Erg_ ko-Runde'!B7,"   ",'[19]Erg_ ko-Runde'!C7,'[19]Erg_ ko-Runde'!D7,"   ",'[19]Erg_ ko-Runde'!E7,"  ",),"")</f>
        <v>#N/A</v>
      </c>
      <c r="G27" s="137"/>
      <c r="H27" s="506" t="e">
        <f>IF(G26=G28," ",IF(G26&lt;G28,F28,F26))</f>
        <v>#N/A</v>
      </c>
      <c r="I27" s="508">
        <f>'[19]Erg_ ko-Runde'!P13</f>
      </c>
      <c r="K27" s="85"/>
      <c r="M27" s="512"/>
      <c r="P27" s="85" t="s">
        <v>40</v>
      </c>
      <c r="S27" s="22" t="e">
        <f>'[19]Teilnehmer'!L51</f>
        <v>#N/A</v>
      </c>
    </row>
    <row r="28" spans="1:19" s="25" customFormat="1" ht="12" customHeight="1">
      <c r="A28" s="85">
        <v>10</v>
      </c>
      <c r="B28" s="82"/>
      <c r="C28" s="82"/>
      <c r="D28" s="99">
        <v>13</v>
      </c>
      <c r="E28" s="497">
        <v>16</v>
      </c>
      <c r="F28" s="506" t="str">
        <f>IF(OR(E28="",ISNA(VLOOKUP(E28,Teilnehmer,1,FALSE))),"Startnummer nicht vergeben",CONCATENATE("  ",VLOOKUP(E28,Teilnehmer,2,FALSE)," ",VLOOKUP(E28,Teilnehmer,3,FALSE)," , ",VLOOKUP(E28,Teilnehmer,4,FALSE),"   ",VLOOKUP(E28,Teilnehmer,5,FALSE)))</f>
        <v>   --- ,    </v>
      </c>
      <c r="G28" s="100">
        <f>'[19]Erg_ ko-Runde'!Q7</f>
        <v>0</v>
      </c>
      <c r="H28" s="101" t="str">
        <f>CONCATENATE("      ",'[19]Erg_ ko-Runde'!Y7,"       ",'[19]Erg_ ko-Runde'!Z7,"       ",'[19]Erg_ ko-Runde'!AA7,"       ",'[19]Erg_ ko-Runde'!AB7,"       ",'[19]Erg_ ko-Runde'!AC7,)</f>
        <v>      1                            </v>
      </c>
      <c r="I28" s="510"/>
      <c r="K28" s="85"/>
      <c r="M28" s="512"/>
      <c r="P28" s="85" t="s">
        <v>40</v>
      </c>
      <c r="S28" s="22" t="e">
        <f>'[19]Teilnehmer'!L52</f>
        <v>#N/A</v>
      </c>
    </row>
    <row r="29" spans="1:19" s="25" customFormat="1" ht="12" customHeight="1">
      <c r="A29" s="85"/>
      <c r="B29" s="82">
        <v>3</v>
      </c>
      <c r="C29" s="82"/>
      <c r="D29" s="99"/>
      <c r="E29" s="85"/>
      <c r="G29" s="99"/>
      <c r="H29" s="659" t="str">
        <f>CONCATENATE('[19]Erg_ ko-Runde'!B13,"   ",'[19]Erg_ ko-Runde'!C13,'[19]Erg_ ko-Runde'!D13,"   ",'[19]Erg_ ko-Runde'!E13,"  ",)</f>
        <v>Halle 2   Tisch 9   15:00 h  </v>
      </c>
      <c r="I29" s="512"/>
      <c r="J29" s="616" t="str">
        <f>IF(I27=I31," ",IF(I27&lt;I31,H31,H27))</f>
        <v> </v>
      </c>
      <c r="K29" s="508">
        <f>'[19]Erg_ ko-Runde'!P16</f>
      </c>
      <c r="M29" s="512"/>
      <c r="P29" s="85" t="s">
        <v>40</v>
      </c>
      <c r="S29" s="22" t="e">
        <f>'[19]Teilnehmer'!L53</f>
        <v>#N/A</v>
      </c>
    </row>
    <row r="30" spans="1:19" s="25" customFormat="1" ht="12" customHeight="1">
      <c r="A30" s="85">
        <v>11</v>
      </c>
      <c r="B30" s="82"/>
      <c r="C30" s="82"/>
      <c r="D30" s="99">
        <v>9</v>
      </c>
      <c r="E30" s="497">
        <v>16</v>
      </c>
      <c r="F30" s="505" t="str">
        <f>IF(OR(E30="",ISNA(VLOOKUP(E30,Teilnehmer,1,FALSE))),"Startnummer nicht vergeben",CONCATENATE("  ",VLOOKUP(E30,Teilnehmer,2,FALSE)," ",VLOOKUP(E30,Teilnehmer,3,FALSE)," , ",VLOOKUP(E30,Teilnehmer,4,FALSE),"   ",VLOOKUP(E30,Teilnehmer,5,FALSE)))</f>
        <v>   --- ,    </v>
      </c>
      <c r="G30" s="93">
        <f>'[19]Erg_ ko-Runde'!P8</f>
        <v>0</v>
      </c>
      <c r="H30" s="659" t="e">
        <f>IF(AND(LEN(H29)&gt;20,LEN(H31)&gt;20),CONCATENATE('[19]Erg_ ko-Runde'!#REF!,"   ",'[19]Erg_ ko-Runde'!#REF!,"   ",'[19]Erg_ ko-Runde'!#REF!,"  ",),"")</f>
        <v>#N/A</v>
      </c>
      <c r="I30" s="512"/>
      <c r="J30" s="25" t="str">
        <f>CONCATENATE("      ",'[19]Erg_ ko-Runde'!Y13,"       ",'[19]Erg_ ko-Runde'!Z13,"       ",'[19]Erg_ ko-Runde'!AA13,"       ",'[19]Erg_ ko-Runde'!AB13,"       ",'[19]Erg_ ko-Runde'!AC13,)</f>
        <v>                                  </v>
      </c>
      <c r="K30" s="510"/>
      <c r="M30" s="512"/>
      <c r="P30" s="85" t="s">
        <v>40</v>
      </c>
      <c r="S30" s="22" t="e">
        <f>'[19]Teilnehmer'!L54</f>
        <v>#N/A</v>
      </c>
    </row>
    <row r="31" spans="1:19" s="25" customFormat="1" ht="12" customHeight="1">
      <c r="A31" s="85"/>
      <c r="B31" s="82"/>
      <c r="C31" s="82">
        <v>6</v>
      </c>
      <c r="D31" s="85"/>
      <c r="E31" s="85"/>
      <c r="F31" s="492" t="e">
        <f>IF(AND(LEN(F30)&gt;20,LEN(F32)&gt;20),CONCATENATE('[19]Erg_ ko-Runde'!B8,"   ",'[19]Erg_ ko-Runde'!C8,'[19]Erg_ ko-Runde'!D8,"   ",'[19]Erg_ ko-Runde'!E8,"  ",),"")</f>
        <v>#N/A</v>
      </c>
      <c r="G31" s="137"/>
      <c r="H31" s="506" t="e">
        <f>IF(G30=G32," ",IF(G30&lt;G32,F32,F30))</f>
        <v>#N/A</v>
      </c>
      <c r="I31" s="107">
        <f>'[19]Erg_ ko-Runde'!Q13</f>
      </c>
      <c r="K31" s="512"/>
      <c r="M31" s="512"/>
      <c r="P31" s="85"/>
      <c r="S31" s="22"/>
    </row>
    <row r="32" spans="1:19" s="25" customFormat="1" ht="12" customHeight="1">
      <c r="A32" s="85">
        <v>12</v>
      </c>
      <c r="B32" s="82"/>
      <c r="C32" s="82"/>
      <c r="D32" s="82">
        <v>6</v>
      </c>
      <c r="E32" s="509">
        <v>12</v>
      </c>
      <c r="F32" s="506" t="e">
        <f>IF(OR(E32="",ISNA(VLOOKUP(E32,Teilnehmer,1,FALSE))),"Startnummer nicht vergeben",CONCATENATE("  ",VLOOKUP(E32,Teilnehmer,2,FALSE)," ",VLOOKUP(E32,Teilnehmer,3,FALSE)," , ",VLOOKUP(E32,Teilnehmer,4,FALSE),"   ",VLOOKUP(E32,Teilnehmer,5,FALSE)))</f>
        <v>#N/A</v>
      </c>
      <c r="G32" s="100">
        <f>'[19]Erg_ ko-Runde'!Q8</f>
        <v>1</v>
      </c>
      <c r="H32" s="101" t="str">
        <f>CONCATENATE("      ",'[19]Erg_ ko-Runde'!Y8,"       ",'[19]Erg_ ko-Runde'!Z8,"       ",'[19]Erg_ ko-Runde'!AA8,"       ",'[19]Erg_ ko-Runde'!AB8,"       ",'[19]Erg_ ko-Runde'!AC8,)</f>
        <v>      -1                            </v>
      </c>
      <c r="I32" s="85"/>
      <c r="K32" s="512"/>
      <c r="M32" s="512"/>
      <c r="P32" s="85" t="s">
        <v>41</v>
      </c>
      <c r="S32" s="22" t="str">
        <f>'[19]Teilnehmer'!L56</f>
        <v>    --- , 0  0</v>
      </c>
    </row>
    <row r="33" spans="1:19" s="25" customFormat="1" ht="12" customHeight="1">
      <c r="A33" s="85"/>
      <c r="B33" s="82"/>
      <c r="C33" s="82"/>
      <c r="D33" s="85"/>
      <c r="E33" s="85"/>
      <c r="G33" s="99"/>
      <c r="I33" s="85"/>
      <c r="J33" s="660" t="str">
        <f>CONCATENATE('[19]Erg_ ko-Runde'!B16,"   ",'[19]Erg_ ko-Runde'!C16,'[19]Erg_ ko-Runde'!D16,"   ",'[19]Erg_ ko-Runde'!E16,"  ",)</f>
        <v>Halle 2   Tisch 30   19:00 h  </v>
      </c>
      <c r="K33" s="512"/>
      <c r="L33" s="513" t="str">
        <f>IF(K29=K37," ",IF(K29&lt;K37,J37,J29))</f>
        <v> </v>
      </c>
      <c r="M33" s="107">
        <f>'[19]Erg_ ko-Runde'!Q17</f>
      </c>
      <c r="P33" s="85" t="s">
        <v>41</v>
      </c>
      <c r="S33" s="22" t="str">
        <f>'[19]Teilnehmer'!L57</f>
        <v>  Lehn ,  Anke  MR</v>
      </c>
    </row>
    <row r="34" spans="1:19" s="25" customFormat="1" ht="12" customHeight="1">
      <c r="A34" s="85">
        <v>13</v>
      </c>
      <c r="B34" s="82"/>
      <c r="C34" s="82"/>
      <c r="D34" s="82">
        <v>7</v>
      </c>
      <c r="E34" s="509">
        <v>9</v>
      </c>
      <c r="F34" s="505" t="str">
        <f>IF(OR(E34="",ISNA(VLOOKUP(E34,Teilnehmer,1,FALSE))),"Startnummer nicht vergeben",CONCATENATE("  ",VLOOKUP(E34,Teilnehmer,2,FALSE)," ",VLOOKUP(E34,Teilnehmer,3,FALSE)," , ",VLOOKUP(E34,Teilnehmer,4,FALSE),"   ",VLOOKUP(E34,Teilnehmer,5,FALSE)))</f>
        <v>  33  Wilkowski ,  Sandra   DÜ</v>
      </c>
      <c r="G34" s="93">
        <f>'[19]Erg_ ko-Runde'!P9</f>
        <v>1</v>
      </c>
      <c r="I34" s="85"/>
      <c r="J34" s="660">
        <f>IF(AND(LEN(J33)&gt;20,LEN(J35)&gt;20),CONCATENATE('[19]Erg_ ko-Runde'!#REF!,"   ",'[19]Erg_ ko-Runde'!#REF!,"   ",'[19]Erg_ ko-Runde'!#REF!,"  ",),"")</f>
      </c>
      <c r="K34" s="512"/>
      <c r="L34" s="25" t="str">
        <f>CONCATENATE("      ",'[19]Erg_ ko-Runde'!Y16,"       ",'[19]Erg_ ko-Runde'!Z16,"       ",'[19]Erg_ ko-Runde'!AA16,"       ",'[19]Erg_ ko-Runde'!AB16,"       ",'[19]Erg_ ko-Runde'!AC16,)</f>
        <v>                                  </v>
      </c>
      <c r="M34" s="85"/>
      <c r="P34" s="85" t="s">
        <v>41</v>
      </c>
      <c r="S34" s="22" t="e">
        <f>'[19]Teilnehmer'!L58</f>
        <v>#N/A</v>
      </c>
    </row>
    <row r="35" spans="1:19" s="25" customFormat="1" ht="12" customHeight="1">
      <c r="A35" s="85"/>
      <c r="B35" s="82"/>
      <c r="C35" s="82">
        <v>7</v>
      </c>
      <c r="D35" s="85"/>
      <c r="E35" s="85"/>
      <c r="F35" s="492">
        <f>IF(AND(LEN(F34)&gt;20,LEN(F36)&gt;20),CONCATENATE('[19]Erg_ ko-Runde'!B9,"   ",'[19]Erg_ ko-Runde'!C9,'[19]Erg_ ko-Runde'!D9,"   ",'[19]Erg_ ko-Runde'!E9,"  ",),"")</f>
      </c>
      <c r="G35" s="137"/>
      <c r="H35" s="506" t="str">
        <f>IF(G34=G36," ",IF(G34&lt;G36,F36,F34))</f>
        <v>  33  Wilkowski ,  Sandra   DÜ</v>
      </c>
      <c r="I35" s="508">
        <f>'[19]Erg_ ko-Runde'!P14</f>
      </c>
      <c r="K35" s="512"/>
      <c r="P35" s="85" t="s">
        <v>41</v>
      </c>
      <c r="S35" s="22" t="e">
        <f>'[19]Teilnehmer'!L59</f>
        <v>#N/A</v>
      </c>
    </row>
    <row r="36" spans="1:19" s="25" customFormat="1" ht="12" customHeight="1">
      <c r="A36" s="85">
        <v>14</v>
      </c>
      <c r="B36" s="82"/>
      <c r="C36" s="82"/>
      <c r="D36" s="99">
        <v>12</v>
      </c>
      <c r="E36" s="497">
        <v>16</v>
      </c>
      <c r="F36" s="506" t="str">
        <f>IF(OR(E36="",ISNA(VLOOKUP(E36,Teilnehmer,1,FALSE))),"Startnummer nicht vergeben",CONCATENATE("  ",VLOOKUP(E36,Teilnehmer,2,FALSE)," ",VLOOKUP(E36,Teilnehmer,3,FALSE)," , ",VLOOKUP(E36,Teilnehmer,4,FALSE),"   ",VLOOKUP(E36,Teilnehmer,5,FALSE)))</f>
        <v>   --- ,    </v>
      </c>
      <c r="G36" s="100">
        <f>'[19]Erg_ ko-Runde'!Q9</f>
        <v>0</v>
      </c>
      <c r="H36" s="101" t="str">
        <f>CONCATENATE("      ",'[19]Erg_ ko-Runde'!Y9,"       ",'[19]Erg_ ko-Runde'!Z9,"       ",'[19]Erg_ ko-Runde'!AA9,"       ",'[19]Erg_ ko-Runde'!AB9,"       ",'[19]Erg_ ko-Runde'!AC9,)</f>
        <v>      1                            </v>
      </c>
      <c r="I36" s="510"/>
      <c r="K36" s="512"/>
      <c r="P36" s="85" t="s">
        <v>41</v>
      </c>
      <c r="S36" s="22" t="e">
        <f>'[19]Teilnehmer'!L60</f>
        <v>#N/A</v>
      </c>
    </row>
    <row r="37" spans="1:19" s="25" customFormat="1" ht="12" customHeight="1">
      <c r="A37" s="85"/>
      <c r="B37" s="82">
        <v>4</v>
      </c>
      <c r="C37" s="82"/>
      <c r="D37" s="85"/>
      <c r="E37" s="85"/>
      <c r="G37" s="99"/>
      <c r="H37" s="659" t="str">
        <f>CONCATENATE('[19]Erg_ ko-Runde'!B14,"   ",'[19]Erg_ ko-Runde'!C14,'[19]Erg_ ko-Runde'!D14,"   ",'[19]Erg_ ko-Runde'!E14,"  ",)</f>
        <v>Halle 2   Tisch 10   15:00 h  </v>
      </c>
      <c r="I37" s="512"/>
      <c r="J37" s="616" t="str">
        <f>IF(I35=I39," ",IF(I35&lt;I39,H39,H35))</f>
        <v> </v>
      </c>
      <c r="K37" s="107">
        <f>'[19]Erg_ ko-Runde'!Q16</f>
      </c>
      <c r="P37" s="85" t="s">
        <v>41</v>
      </c>
      <c r="S37" s="22" t="e">
        <f>'[19]Teilnehmer'!L61</f>
        <v>#N/A</v>
      </c>
    </row>
    <row r="38" spans="1:19" s="25" customFormat="1" ht="12" customHeight="1">
      <c r="A38" s="85">
        <v>15</v>
      </c>
      <c r="B38" s="82"/>
      <c r="C38" s="82"/>
      <c r="D38" s="85"/>
      <c r="E38" s="497">
        <v>16</v>
      </c>
      <c r="F38" s="505" t="str">
        <f>IF(OR(E38="",ISNA(VLOOKUP(E38,Teilnehmer,1,FALSE))),"Startnummer nicht vergeben",CONCATENATE("  ",VLOOKUP(E38,Teilnehmer,2,FALSE)," ",VLOOKUP(E38,Teilnehmer,3,FALSE),"   ",VLOOKUP(E38,Teilnehmer,4,FALSE),"   ",VLOOKUP(E38,Teilnehmer,5,FALSE)))</f>
        <v>   ---      </v>
      </c>
      <c r="G38" s="93">
        <f>'[19]Erg_ ko-Runde'!P10</f>
        <v>0</v>
      </c>
      <c r="H38" s="659" t="e">
        <f>IF(AND(LEN(H37)&gt;20,LEN(H39)&gt;20),CONCATENATE('[19]Erg_ ko-Runde'!#REF!,"   ",'[19]Erg_ ko-Runde'!#REF!,"   ",'[19]Erg_ ko-Runde'!#REF!,"  ",),"")</f>
        <v>#REF!</v>
      </c>
      <c r="I38" s="512"/>
      <c r="J38" s="25" t="str">
        <f>CONCATENATE("      ",'[19]Erg_ ko-Runde'!Y14,"       ",'[19]Erg_ ko-Runde'!Z14,"       ",'[19]Erg_ ko-Runde'!AA14,"       ",'[19]Erg_ ko-Runde'!AB14,"       ",'[19]Erg_ ko-Runde'!AC14,)</f>
        <v>                                  </v>
      </c>
      <c r="K38" s="85"/>
      <c r="P38" s="85" t="s">
        <v>41</v>
      </c>
      <c r="S38" s="22" t="e">
        <f>'[19]Teilnehmer'!L62</f>
        <v>#N/A</v>
      </c>
    </row>
    <row r="39" spans="1:16" s="25" customFormat="1" ht="12" customHeight="1">
      <c r="A39" s="85"/>
      <c r="B39" s="85"/>
      <c r="C39" s="82">
        <v>8</v>
      </c>
      <c r="D39" s="85"/>
      <c r="E39" s="85"/>
      <c r="F39" s="96">
        <f>IF(AND(LEN(F38)&gt;20,LEN(F40)&gt;20),CONCATENATE('[19]Erg_ ko-Runde'!B10,"   ",'[19]Erg_ ko-Runde'!C10,'[19]Erg_ ko-Runde'!D10,"   ",'[19]Erg_ ko-Runde'!E10,"  ",),"")</f>
      </c>
      <c r="G39" s="137"/>
      <c r="H39" s="506" t="str">
        <f>IF(G38=G40," ",IF(G38&lt;G40,F40,F38))</f>
        <v>  28  Schoulen ,  Petra   MR</v>
      </c>
      <c r="I39" s="107">
        <f>'[19]Erg_ ko-Runde'!Q14</f>
      </c>
      <c r="K39" s="85"/>
      <c r="P39" s="85"/>
    </row>
    <row r="40" spans="1:16" s="25" customFormat="1" ht="12" customHeight="1">
      <c r="A40" s="82">
        <v>16</v>
      </c>
      <c r="B40" s="82"/>
      <c r="C40" s="82"/>
      <c r="D40" s="82">
        <v>2</v>
      </c>
      <c r="E40" s="504">
        <v>2</v>
      </c>
      <c r="F40" s="506" t="str">
        <f>IF(OR(E40="",ISNA(VLOOKUP(E40,Teilnehmer,1,FALSE))),"Startnummer nicht vergeben",CONCATENATE("  ",VLOOKUP(E40,Teilnehmer,2,FALSE)," ",VLOOKUP(E40,Teilnehmer,3,FALSE)," , ",VLOOKUP(E40,Teilnehmer,4,FALSE),"   ",VLOOKUP(E40,Teilnehmer,5,FALSE)))</f>
        <v>  28  Schoulen ,  Petra   MR</v>
      </c>
      <c r="G40" s="100">
        <f>'[19]Erg_ ko-Runde'!Q10</f>
        <v>1</v>
      </c>
      <c r="H40" s="101" t="str">
        <f>CONCATENATE('[19]Erg_ ko-Runde'!Y10,"   ",'[19]Erg_ ko-Runde'!Z10,"   ",'[19]Erg_ ko-Runde'!AA10,"   ",'[19]Erg_ ko-Runde'!AB10,"   ",'[19]Erg_ ko-Runde'!AC10,)</f>
        <v>-1            </v>
      </c>
      <c r="I40" s="85"/>
      <c r="K40" s="85"/>
      <c r="P40" s="85"/>
    </row>
    <row r="41" spans="1:16" s="25" customFormat="1" ht="13.5" customHeight="1">
      <c r="A41" s="87"/>
      <c r="B41" s="87"/>
      <c r="C41" s="87"/>
      <c r="D41" s="87"/>
      <c r="E41" s="87"/>
      <c r="F41" s="26"/>
      <c r="G41" s="87"/>
      <c r="I41" s="87"/>
      <c r="J41" s="26"/>
      <c r="K41" s="87"/>
      <c r="L41" s="26"/>
      <c r="P41" s="85"/>
    </row>
    <row r="42" spans="1:16" s="65" customFormat="1" ht="13.5" customHeight="1">
      <c r="A42" s="126"/>
      <c r="B42" s="126"/>
      <c r="C42" s="126"/>
      <c r="D42" s="126"/>
      <c r="E42" s="617"/>
      <c r="F42" s="21"/>
      <c r="G42" s="118"/>
      <c r="H42" s="22"/>
      <c r="I42" s="117"/>
      <c r="J42" s="21"/>
      <c r="K42" s="117"/>
      <c r="L42" s="21"/>
      <c r="M42" s="117"/>
      <c r="N42" s="21"/>
      <c r="P42" s="618"/>
    </row>
    <row r="43" spans="1:14" ht="15.75" customHeight="1">
      <c r="A43" s="66"/>
      <c r="B43" s="66"/>
      <c r="C43" s="66"/>
      <c r="D43" s="66"/>
      <c r="E43" s="66"/>
      <c r="F43" s="21"/>
      <c r="G43" s="117"/>
      <c r="H43" s="22"/>
      <c r="I43" s="118"/>
      <c r="J43" s="21"/>
      <c r="K43" s="117"/>
      <c r="L43" s="21"/>
      <c r="M43" s="117"/>
      <c r="N43" s="21"/>
    </row>
    <row r="44" spans="1:14" ht="15.75" customHeight="1">
      <c r="A44" s="66"/>
      <c r="B44" s="66"/>
      <c r="C44" s="66"/>
      <c r="D44" s="66"/>
      <c r="E44" s="617"/>
      <c r="F44" s="21"/>
      <c r="G44" s="118"/>
      <c r="H44" s="22"/>
      <c r="I44" s="117"/>
      <c r="J44" s="21"/>
      <c r="K44" s="117"/>
      <c r="L44" s="21"/>
      <c r="M44" s="117"/>
      <c r="N44" s="21"/>
    </row>
    <row r="45" spans="1:14" ht="15.75" customHeight="1">
      <c r="A45" s="66"/>
      <c r="B45" s="66"/>
      <c r="C45" s="66"/>
      <c r="D45" s="66"/>
      <c r="E45" s="66"/>
      <c r="F45" s="21"/>
      <c r="G45" s="117"/>
      <c r="H45" s="22"/>
      <c r="I45" s="117"/>
      <c r="J45" s="21"/>
      <c r="K45" s="118"/>
      <c r="L45" s="21"/>
      <c r="M45" s="117"/>
      <c r="N45" s="21"/>
    </row>
    <row r="46" spans="1:14" ht="15.75" customHeight="1">
      <c r="A46" s="66"/>
      <c r="B46" s="66"/>
      <c r="C46" s="66"/>
      <c r="D46" s="66"/>
      <c r="E46" s="617"/>
      <c r="F46" s="21"/>
      <c r="G46" s="118"/>
      <c r="H46" s="22"/>
      <c r="I46" s="117"/>
      <c r="J46" s="21"/>
      <c r="K46" s="117"/>
      <c r="L46" s="21"/>
      <c r="M46" s="117"/>
      <c r="N46" s="21"/>
    </row>
    <row r="47" spans="1:14" ht="15.75" customHeight="1">
      <c r="A47" s="66"/>
      <c r="B47" s="66"/>
      <c r="C47" s="66"/>
      <c r="D47" s="66"/>
      <c r="E47" s="66"/>
      <c r="F47" s="21"/>
      <c r="G47" s="117"/>
      <c r="H47" s="22"/>
      <c r="I47" s="118"/>
      <c r="J47" s="21"/>
      <c r="K47" s="117"/>
      <c r="L47" s="21"/>
      <c r="M47" s="117"/>
      <c r="N47" s="21"/>
    </row>
    <row r="48" spans="1:14" ht="15.75" customHeight="1">
      <c r="A48" s="66"/>
      <c r="B48" s="66"/>
      <c r="C48" s="66"/>
      <c r="D48" s="66"/>
      <c r="E48" s="617"/>
      <c r="F48" s="21"/>
      <c r="G48" s="118"/>
      <c r="H48" s="21"/>
      <c r="I48" s="117"/>
      <c r="J48" s="21"/>
      <c r="K48" s="117"/>
      <c r="L48" s="21"/>
      <c r="M48" s="117"/>
      <c r="N48" s="21"/>
    </row>
    <row r="49" spans="1:14" ht="15.75" customHeight="1">
      <c r="A49" s="66"/>
      <c r="B49" s="66"/>
      <c r="C49" s="66"/>
      <c r="D49" s="66"/>
      <c r="E49" s="66"/>
      <c r="F49" s="21"/>
      <c r="G49" s="117"/>
      <c r="H49" s="21"/>
      <c r="I49" s="117"/>
      <c r="J49" s="21"/>
      <c r="K49" s="117"/>
      <c r="L49" s="21"/>
      <c r="M49" s="118"/>
      <c r="N49" s="21"/>
    </row>
    <row r="50" spans="1:14" ht="15.75" customHeight="1">
      <c r="A50" s="66"/>
      <c r="B50" s="66"/>
      <c r="C50" s="66"/>
      <c r="D50" s="66"/>
      <c r="E50" s="617"/>
      <c r="F50" s="21"/>
      <c r="G50" s="118"/>
      <c r="H50" s="21"/>
      <c r="I50" s="117"/>
      <c r="J50" s="21"/>
      <c r="K50" s="117"/>
      <c r="L50" s="21"/>
      <c r="M50" s="117"/>
      <c r="N50" s="21"/>
    </row>
    <row r="51" spans="1:14" ht="15.75" customHeight="1">
      <c r="A51" s="66"/>
      <c r="B51" s="66"/>
      <c r="C51" s="66"/>
      <c r="D51" s="66"/>
      <c r="E51" s="66"/>
      <c r="F51" s="21"/>
      <c r="G51" s="117"/>
      <c r="H51" s="21"/>
      <c r="I51" s="118"/>
      <c r="J51" s="21"/>
      <c r="K51" s="117"/>
      <c r="L51" s="21"/>
      <c r="M51" s="117"/>
      <c r="N51" s="21"/>
    </row>
    <row r="52" spans="1:14" ht="15.75" customHeight="1">
      <c r="A52" s="66"/>
      <c r="B52" s="66"/>
      <c r="C52" s="66"/>
      <c r="D52" s="66"/>
      <c r="E52" s="617"/>
      <c r="F52" s="21"/>
      <c r="G52" s="118"/>
      <c r="H52" s="21"/>
      <c r="I52" s="117"/>
      <c r="J52" s="21"/>
      <c r="K52" s="117"/>
      <c r="L52" s="21"/>
      <c r="M52" s="117"/>
      <c r="N52" s="21"/>
    </row>
    <row r="53" spans="1:14" ht="15.75" customHeight="1">
      <c r="A53" s="66"/>
      <c r="B53" s="66"/>
      <c r="C53" s="66"/>
      <c r="D53" s="66"/>
      <c r="E53" s="66"/>
      <c r="F53" s="21"/>
      <c r="G53" s="117"/>
      <c r="H53" s="21"/>
      <c r="I53" s="117"/>
      <c r="J53" s="21"/>
      <c r="K53" s="118"/>
      <c r="L53" s="21"/>
      <c r="M53" s="117"/>
      <c r="N53" s="21"/>
    </row>
    <row r="54" spans="1:14" ht="15.75" customHeight="1">
      <c r="A54" s="66"/>
      <c r="B54" s="66"/>
      <c r="C54" s="66"/>
      <c r="D54" s="66"/>
      <c r="E54" s="617"/>
      <c r="F54" s="21"/>
      <c r="G54" s="118"/>
      <c r="H54" s="21"/>
      <c r="I54" s="117"/>
      <c r="J54" s="21"/>
      <c r="K54" s="117"/>
      <c r="L54" s="21"/>
      <c r="M54" s="117"/>
      <c r="N54" s="21"/>
    </row>
    <row r="55" spans="1:14" ht="15.75" customHeight="1">
      <c r="A55" s="66"/>
      <c r="B55" s="66"/>
      <c r="C55" s="66"/>
      <c r="D55" s="66"/>
      <c r="E55" s="66"/>
      <c r="F55" s="21"/>
      <c r="G55" s="117"/>
      <c r="H55" s="21"/>
      <c r="I55" s="118"/>
      <c r="J55" s="21"/>
      <c r="K55" s="117"/>
      <c r="L55" s="21"/>
      <c r="M55" s="117"/>
      <c r="N55" s="21"/>
    </row>
    <row r="56" spans="1:14" ht="15.75" customHeight="1">
      <c r="A56" s="127"/>
      <c r="B56" s="127"/>
      <c r="C56" s="127"/>
      <c r="D56" s="127"/>
      <c r="E56" s="522"/>
      <c r="F56" s="119"/>
      <c r="G56" s="121"/>
      <c r="H56" s="119"/>
      <c r="I56" s="120"/>
      <c r="J56" s="119"/>
      <c r="K56" s="120"/>
      <c r="L56" s="119"/>
      <c r="M56" s="120"/>
      <c r="N56" s="119"/>
    </row>
    <row r="57" spans="1:14" ht="15.75" customHeight="1">
      <c r="A57" s="130"/>
      <c r="B57" s="130"/>
      <c r="C57" s="130"/>
      <c r="D57" s="130"/>
      <c r="E57" s="130"/>
      <c r="F57" s="119"/>
      <c r="G57" s="120"/>
      <c r="H57" s="119"/>
      <c r="I57" s="120"/>
      <c r="J57" s="119"/>
      <c r="K57" s="120"/>
      <c r="L57" s="119"/>
      <c r="M57" s="120"/>
      <c r="N57" s="119"/>
    </row>
    <row r="58" spans="1:14" ht="15.75" customHeight="1">
      <c r="A58" s="127"/>
      <c r="B58" s="127"/>
      <c r="C58" s="127"/>
      <c r="D58" s="127"/>
      <c r="E58" s="522"/>
      <c r="F58" s="119"/>
      <c r="G58" s="121"/>
      <c r="H58" s="119"/>
      <c r="I58" s="120"/>
      <c r="J58" s="119"/>
      <c r="K58" s="120"/>
      <c r="L58" s="119"/>
      <c r="M58" s="120"/>
      <c r="N58" s="119"/>
    </row>
    <row r="59" spans="1:14" ht="15.75" customHeight="1">
      <c r="A59" s="130"/>
      <c r="B59" s="130"/>
      <c r="C59" s="130"/>
      <c r="D59" s="130"/>
      <c r="E59" s="130"/>
      <c r="F59" s="119"/>
      <c r="G59" s="120"/>
      <c r="H59" s="119"/>
      <c r="I59" s="121"/>
      <c r="J59" s="119"/>
      <c r="K59" s="120"/>
      <c r="L59" s="119"/>
      <c r="M59" s="120"/>
      <c r="N59" s="119"/>
    </row>
    <row r="60" spans="1:14" ht="15.75" customHeight="1">
      <c r="A60" s="130"/>
      <c r="B60" s="130"/>
      <c r="C60" s="130"/>
      <c r="D60" s="130"/>
      <c r="E60" s="522"/>
      <c r="F60" s="119"/>
      <c r="G60" s="121"/>
      <c r="H60" s="119"/>
      <c r="I60" s="120"/>
      <c r="J60" s="119"/>
      <c r="K60" s="120"/>
      <c r="L60" s="119"/>
      <c r="M60" s="120"/>
      <c r="N60" s="119"/>
    </row>
    <row r="61" spans="1:14" ht="15.75" customHeight="1">
      <c r="A61" s="130"/>
      <c r="B61" s="130"/>
      <c r="C61" s="130"/>
      <c r="D61" s="130"/>
      <c r="E61" s="130"/>
      <c r="F61" s="119"/>
      <c r="G61" s="120"/>
      <c r="H61" s="119"/>
      <c r="I61" s="120"/>
      <c r="J61" s="119"/>
      <c r="K61" s="121"/>
      <c r="L61" s="119"/>
      <c r="M61" s="120"/>
      <c r="N61" s="119"/>
    </row>
    <row r="62" spans="1:14" ht="15.75" customHeight="1">
      <c r="A62" s="130"/>
      <c r="B62" s="130"/>
      <c r="C62" s="130"/>
      <c r="D62" s="130"/>
      <c r="E62" s="522"/>
      <c r="F62" s="119"/>
      <c r="G62" s="121"/>
      <c r="H62" s="119"/>
      <c r="I62" s="120"/>
      <c r="J62" s="119"/>
      <c r="K62" s="120"/>
      <c r="L62" s="119"/>
      <c r="M62" s="120"/>
      <c r="N62" s="119"/>
    </row>
    <row r="63" spans="1:14" ht="15.75" customHeight="1">
      <c r="A63" s="130"/>
      <c r="B63" s="130"/>
      <c r="C63" s="130"/>
      <c r="D63" s="130"/>
      <c r="E63" s="130"/>
      <c r="F63" s="119"/>
      <c r="G63" s="120"/>
      <c r="H63" s="119"/>
      <c r="I63" s="121"/>
      <c r="J63" s="119"/>
      <c r="K63" s="120"/>
      <c r="L63" s="119"/>
      <c r="M63" s="120"/>
      <c r="N63" s="119"/>
    </row>
    <row r="64" spans="1:14" ht="15.75" customHeight="1">
      <c r="A64" s="130"/>
      <c r="B64" s="130"/>
      <c r="C64" s="130"/>
      <c r="D64" s="130"/>
      <c r="E64" s="522"/>
      <c r="F64" s="119"/>
      <c r="G64" s="121"/>
      <c r="H64" s="119"/>
      <c r="I64" s="120"/>
      <c r="J64" s="119"/>
      <c r="K64" s="120"/>
      <c r="L64" s="119"/>
      <c r="M64" s="120"/>
      <c r="N64" s="119"/>
    </row>
    <row r="65" spans="1:14" ht="15.75" customHeight="1">
      <c r="A65" s="130"/>
      <c r="B65" s="130"/>
      <c r="C65" s="130"/>
      <c r="D65" s="130"/>
      <c r="E65" s="130"/>
      <c r="F65" s="119"/>
      <c r="G65" s="120"/>
      <c r="H65" s="119"/>
      <c r="I65" s="120"/>
      <c r="J65" s="119"/>
      <c r="K65" s="120"/>
      <c r="L65" s="119"/>
      <c r="M65" s="121"/>
      <c r="N65" s="119"/>
    </row>
    <row r="66" spans="1:14" ht="15.75" customHeight="1">
      <c r="A66" s="130"/>
      <c r="B66" s="130"/>
      <c r="C66" s="130"/>
      <c r="D66" s="130"/>
      <c r="E66" s="522"/>
      <c r="F66" s="119"/>
      <c r="G66" s="121"/>
      <c r="H66" s="119"/>
      <c r="I66" s="120"/>
      <c r="J66" s="119"/>
      <c r="K66" s="120"/>
      <c r="L66" s="119"/>
      <c r="M66" s="120"/>
      <c r="N66" s="119"/>
    </row>
    <row r="67" spans="1:14" ht="15.75" customHeight="1">
      <c r="A67" s="130"/>
      <c r="B67" s="130"/>
      <c r="C67" s="130"/>
      <c r="D67" s="130"/>
      <c r="E67" s="130"/>
      <c r="F67" s="129"/>
      <c r="G67" s="130"/>
      <c r="H67" s="129"/>
      <c r="I67" s="128"/>
      <c r="J67" s="129"/>
      <c r="K67" s="130"/>
      <c r="L67" s="129"/>
      <c r="M67" s="130"/>
      <c r="N67" s="129"/>
    </row>
    <row r="68" spans="1:14" ht="15.75" customHeight="1">
      <c r="A68" s="130"/>
      <c r="B68" s="130"/>
      <c r="C68" s="130"/>
      <c r="D68" s="130"/>
      <c r="E68" s="522"/>
      <c r="F68" s="129"/>
      <c r="G68" s="128"/>
      <c r="H68" s="129"/>
      <c r="I68" s="130"/>
      <c r="J68" s="129"/>
      <c r="K68" s="130"/>
      <c r="L68" s="129"/>
      <c r="M68" s="130"/>
      <c r="N68" s="129"/>
    </row>
    <row r="69" spans="1:14" ht="15.75" customHeight="1">
      <c r="A69" s="130"/>
      <c r="B69" s="130"/>
      <c r="C69" s="130"/>
      <c r="D69" s="130"/>
      <c r="E69" s="130"/>
      <c r="F69" s="129"/>
      <c r="G69" s="130"/>
      <c r="H69" s="129"/>
      <c r="I69" s="130"/>
      <c r="J69" s="129"/>
      <c r="K69" s="128"/>
      <c r="L69" s="129"/>
      <c r="M69" s="130"/>
      <c r="N69" s="129"/>
    </row>
    <row r="70" spans="1:14" ht="15.75" customHeight="1">
      <c r="A70" s="130"/>
      <c r="B70" s="130"/>
      <c r="C70" s="130"/>
      <c r="D70" s="130"/>
      <c r="E70" s="522"/>
      <c r="F70" s="129"/>
      <c r="G70" s="128"/>
      <c r="H70" s="129"/>
      <c r="I70" s="130"/>
      <c r="J70" s="129"/>
      <c r="K70" s="130"/>
      <c r="L70" s="129"/>
      <c r="M70" s="130"/>
      <c r="N70" s="129"/>
    </row>
    <row r="71" spans="1:14" ht="15.75" customHeight="1">
      <c r="A71" s="130"/>
      <c r="B71" s="130"/>
      <c r="C71" s="130"/>
      <c r="D71" s="130"/>
      <c r="E71" s="130"/>
      <c r="F71" s="129"/>
      <c r="G71" s="130"/>
      <c r="H71" s="129"/>
      <c r="I71" s="128"/>
      <c r="J71" s="129"/>
      <c r="K71" s="130"/>
      <c r="L71" s="129"/>
      <c r="M71" s="130"/>
      <c r="N71" s="129"/>
    </row>
    <row r="72" spans="1:14" ht="15.75" customHeight="1">
      <c r="A72" s="127"/>
      <c r="B72" s="127"/>
      <c r="C72" s="127"/>
      <c r="D72" s="127"/>
      <c r="E72" s="522"/>
      <c r="F72" s="129"/>
      <c r="G72" s="128"/>
      <c r="H72" s="129"/>
      <c r="I72" s="130"/>
      <c r="J72" s="129"/>
      <c r="K72" s="130"/>
      <c r="L72" s="129"/>
      <c r="M72" s="130"/>
      <c r="N72" s="129"/>
    </row>
    <row r="73" spans="1:14" ht="12.75" customHeight="1">
      <c r="A73" s="130"/>
      <c r="B73" s="130"/>
      <c r="C73" s="130"/>
      <c r="D73" s="130"/>
      <c r="E73" s="522"/>
      <c r="F73" s="129"/>
      <c r="G73" s="130"/>
      <c r="H73" s="129"/>
      <c r="I73" s="130"/>
      <c r="J73" s="129"/>
      <c r="K73" s="130"/>
      <c r="L73" s="129"/>
      <c r="M73" s="130"/>
      <c r="N73" s="129"/>
    </row>
    <row r="74" spans="1:14" ht="17.25" customHeight="1">
      <c r="A74" s="130"/>
      <c r="B74" s="130"/>
      <c r="C74" s="130"/>
      <c r="D74" s="130"/>
      <c r="E74" s="522"/>
      <c r="F74" s="129"/>
      <c r="G74" s="128"/>
      <c r="H74" s="129"/>
      <c r="I74" s="130"/>
      <c r="J74" s="129"/>
      <c r="K74" s="130"/>
      <c r="L74" s="129"/>
      <c r="M74" s="130"/>
      <c r="N74" s="129"/>
    </row>
    <row r="75" spans="1:14" ht="17.25" customHeight="1">
      <c r="A75" s="132"/>
      <c r="B75" s="132"/>
      <c r="C75" s="132"/>
      <c r="D75" s="132"/>
      <c r="E75" s="132"/>
      <c r="F75" s="523"/>
      <c r="G75" s="132"/>
      <c r="H75" s="131"/>
      <c r="I75" s="133"/>
      <c r="J75" s="131"/>
      <c r="K75" s="132"/>
      <c r="L75" s="131"/>
      <c r="M75" s="132"/>
      <c r="N75" s="131"/>
    </row>
    <row r="76" spans="1:14" ht="17.25" customHeight="1">
      <c r="A76" s="132"/>
      <c r="B76" s="132"/>
      <c r="C76" s="132"/>
      <c r="D76" s="132"/>
      <c r="E76" s="525"/>
      <c r="F76" s="131"/>
      <c r="G76" s="133"/>
      <c r="H76" s="131"/>
      <c r="I76" s="132"/>
      <c r="J76" s="131"/>
      <c r="K76" s="132"/>
      <c r="L76" s="131"/>
      <c r="M76" s="132"/>
      <c r="N76" s="131"/>
    </row>
    <row r="77" spans="1:14" ht="17.25" customHeight="1">
      <c r="A77" s="132"/>
      <c r="B77" s="132"/>
      <c r="C77" s="132"/>
      <c r="D77" s="132"/>
      <c r="E77" s="132"/>
      <c r="F77" s="131"/>
      <c r="G77" s="132"/>
      <c r="H77" s="131"/>
      <c r="I77" s="132"/>
      <c r="J77" s="131"/>
      <c r="K77" s="133"/>
      <c r="L77" s="131"/>
      <c r="M77" s="132"/>
      <c r="N77" s="131"/>
    </row>
    <row r="78" spans="1:14" ht="17.25" customHeight="1">
      <c r="A78" s="132"/>
      <c r="B78" s="132"/>
      <c r="C78" s="132"/>
      <c r="D78" s="132"/>
      <c r="E78" s="525"/>
      <c r="F78" s="131"/>
      <c r="G78" s="133"/>
      <c r="H78" s="131"/>
      <c r="I78" s="132"/>
      <c r="J78" s="131"/>
      <c r="K78" s="132"/>
      <c r="L78" s="131"/>
      <c r="M78" s="132"/>
      <c r="N78" s="131"/>
    </row>
    <row r="79" spans="1:14" ht="17.25" customHeight="1">
      <c r="A79" s="132"/>
      <c r="B79" s="132"/>
      <c r="C79" s="132"/>
      <c r="D79" s="132"/>
      <c r="E79" s="132"/>
      <c r="F79" s="131"/>
      <c r="G79" s="132"/>
      <c r="H79" s="131"/>
      <c r="I79" s="133"/>
      <c r="J79" s="131"/>
      <c r="K79" s="132"/>
      <c r="L79" s="131"/>
      <c r="M79" s="132"/>
      <c r="N79" s="131"/>
    </row>
    <row r="80" spans="1:14" ht="17.25" customHeight="1">
      <c r="A80" s="132"/>
      <c r="B80" s="132"/>
      <c r="C80" s="132"/>
      <c r="D80" s="132"/>
      <c r="E80" s="525"/>
      <c r="F80" s="131"/>
      <c r="G80" s="133"/>
      <c r="H80" s="131"/>
      <c r="I80" s="132"/>
      <c r="J80" s="131"/>
      <c r="K80" s="132"/>
      <c r="L80" s="131"/>
      <c r="M80" s="132"/>
      <c r="N80" s="131"/>
    </row>
    <row r="81" spans="1:14" ht="17.25" customHeight="1">
      <c r="A81" s="132"/>
      <c r="B81" s="132"/>
      <c r="C81" s="132"/>
      <c r="D81" s="132"/>
      <c r="E81" s="132"/>
      <c r="F81" s="131"/>
      <c r="G81" s="132"/>
      <c r="H81" s="131"/>
      <c r="I81" s="132"/>
      <c r="J81" s="131"/>
      <c r="K81" s="132"/>
      <c r="L81" s="131"/>
      <c r="M81" s="133"/>
      <c r="N81" s="131"/>
    </row>
    <row r="82" spans="1:14" ht="17.25" customHeight="1">
      <c r="A82" s="132"/>
      <c r="B82" s="132"/>
      <c r="C82" s="132"/>
      <c r="D82" s="132"/>
      <c r="E82" s="525"/>
      <c r="F82" s="131"/>
      <c r="G82" s="133"/>
      <c r="H82" s="131"/>
      <c r="I82" s="132"/>
      <c r="J82" s="131"/>
      <c r="K82" s="132"/>
      <c r="L82" s="131"/>
      <c r="M82" s="132"/>
      <c r="N82" s="131"/>
    </row>
    <row r="83" spans="1:14" ht="17.25" customHeight="1">
      <c r="A83" s="132"/>
      <c r="B83" s="132"/>
      <c r="C83" s="132"/>
      <c r="D83" s="132"/>
      <c r="E83" s="132"/>
      <c r="F83" s="131"/>
      <c r="G83" s="132"/>
      <c r="H83" s="131"/>
      <c r="I83" s="133"/>
      <c r="J83" s="131"/>
      <c r="K83" s="132"/>
      <c r="L83" s="131"/>
      <c r="M83" s="132"/>
      <c r="N83" s="131"/>
    </row>
    <row r="84" spans="1:14" ht="17.25" customHeight="1">
      <c r="A84" s="132"/>
      <c r="B84" s="132"/>
      <c r="C84" s="132"/>
      <c r="D84" s="132"/>
      <c r="E84" s="525"/>
      <c r="F84" s="131"/>
      <c r="G84" s="133"/>
      <c r="H84" s="131"/>
      <c r="I84" s="132"/>
      <c r="J84" s="131"/>
      <c r="K84" s="132"/>
      <c r="L84" s="131"/>
      <c r="M84" s="132"/>
      <c r="N84" s="131"/>
    </row>
    <row r="85" spans="1:14" ht="17.25" customHeight="1">
      <c r="A85" s="132"/>
      <c r="B85" s="132"/>
      <c r="C85" s="132"/>
      <c r="D85" s="132"/>
      <c r="E85" s="132"/>
      <c r="F85" s="131"/>
      <c r="G85" s="132"/>
      <c r="H85" s="131"/>
      <c r="I85" s="132"/>
      <c r="J85" s="131"/>
      <c r="K85" s="133"/>
      <c r="L85" s="131"/>
      <c r="M85" s="132"/>
      <c r="N85" s="131"/>
    </row>
    <row r="86" spans="1:14" ht="17.25" customHeight="1">
      <c r="A86" s="122"/>
      <c r="B86" s="122"/>
      <c r="C86" s="122"/>
      <c r="D86" s="122"/>
      <c r="E86" s="525"/>
      <c r="F86" s="131"/>
      <c r="G86" s="133"/>
      <c r="H86" s="131"/>
      <c r="I86" s="132"/>
      <c r="J86" s="131"/>
      <c r="K86" s="132"/>
      <c r="L86" s="131"/>
      <c r="M86" s="132"/>
      <c r="N86" s="131"/>
    </row>
    <row r="87" spans="1:14" ht="17.25" customHeight="1">
      <c r="A87" s="132"/>
      <c r="B87" s="132"/>
      <c r="C87" s="132"/>
      <c r="D87" s="132"/>
      <c r="E87" s="525"/>
      <c r="F87" s="131"/>
      <c r="G87" s="132"/>
      <c r="H87" s="131"/>
      <c r="I87" s="133"/>
      <c r="J87" s="131"/>
      <c r="K87" s="132"/>
      <c r="L87" s="131"/>
      <c r="M87" s="132"/>
      <c r="N87" s="131"/>
    </row>
    <row r="88" spans="1:14" ht="17.25" customHeight="1">
      <c r="A88" s="132"/>
      <c r="B88" s="132"/>
      <c r="C88" s="132"/>
      <c r="D88" s="132"/>
      <c r="E88" s="525"/>
      <c r="F88" s="131"/>
      <c r="G88" s="133"/>
      <c r="H88" s="131"/>
      <c r="I88" s="132"/>
      <c r="J88" s="131"/>
      <c r="K88" s="132"/>
      <c r="L88" s="131"/>
      <c r="M88" s="132"/>
      <c r="N88" s="131"/>
    </row>
    <row r="89" spans="1:14" ht="17.25" customHeight="1">
      <c r="A89" s="132"/>
      <c r="B89" s="132"/>
      <c r="C89" s="132"/>
      <c r="D89" s="132"/>
      <c r="E89" s="132"/>
      <c r="F89" s="131"/>
      <c r="G89" s="132"/>
      <c r="H89" s="131"/>
      <c r="I89" s="132"/>
      <c r="J89" s="131"/>
      <c r="K89" s="132"/>
      <c r="L89" s="131"/>
      <c r="M89" s="132"/>
      <c r="N89" s="131"/>
    </row>
    <row r="90" spans="1:14" ht="17.25" customHeight="1">
      <c r="A90" s="132"/>
      <c r="B90" s="132"/>
      <c r="C90" s="132"/>
      <c r="D90" s="132"/>
      <c r="E90" s="525"/>
      <c r="F90" s="131"/>
      <c r="G90" s="133"/>
      <c r="H90" s="131"/>
      <c r="I90" s="132"/>
      <c r="J90" s="131"/>
      <c r="K90" s="132"/>
      <c r="L90" s="131"/>
      <c r="M90" s="132"/>
      <c r="N90" s="131"/>
    </row>
    <row r="91" spans="1:14" ht="17.25" customHeight="1">
      <c r="A91" s="132"/>
      <c r="B91" s="132"/>
      <c r="C91" s="132"/>
      <c r="D91" s="132"/>
      <c r="E91" s="132"/>
      <c r="F91" s="131"/>
      <c r="G91" s="132"/>
      <c r="H91" s="131"/>
      <c r="I91" s="133"/>
      <c r="J91" s="131"/>
      <c r="K91" s="132"/>
      <c r="L91" s="131"/>
      <c r="M91" s="132"/>
      <c r="N91" s="131"/>
    </row>
    <row r="92" spans="1:14" ht="17.25" customHeight="1">
      <c r="A92" s="132"/>
      <c r="B92" s="132"/>
      <c r="C92" s="132"/>
      <c r="D92" s="132"/>
      <c r="E92" s="525"/>
      <c r="F92" s="131"/>
      <c r="G92" s="133"/>
      <c r="H92" s="131"/>
      <c r="I92" s="132"/>
      <c r="J92" s="131"/>
      <c r="K92" s="132"/>
      <c r="L92" s="131"/>
      <c r="M92" s="132"/>
      <c r="N92" s="131"/>
    </row>
    <row r="93" spans="1:14" ht="17.25" customHeight="1">
      <c r="A93" s="132"/>
      <c r="B93" s="132"/>
      <c r="C93" s="132"/>
      <c r="D93" s="132"/>
      <c r="E93" s="132"/>
      <c r="F93" s="131"/>
      <c r="G93" s="132"/>
      <c r="H93" s="131"/>
      <c r="I93" s="132"/>
      <c r="J93" s="131"/>
      <c r="K93" s="133"/>
      <c r="L93" s="131"/>
      <c r="M93" s="132"/>
      <c r="N93" s="131"/>
    </row>
    <row r="94" spans="1:14" ht="17.25" customHeight="1">
      <c r="A94" s="132"/>
      <c r="B94" s="132"/>
      <c r="C94" s="132"/>
      <c r="D94" s="132"/>
      <c r="E94" s="525"/>
      <c r="F94" s="131"/>
      <c r="G94" s="133"/>
      <c r="H94" s="131"/>
      <c r="I94" s="132"/>
      <c r="J94" s="131"/>
      <c r="K94" s="132"/>
      <c r="L94" s="131"/>
      <c r="M94" s="132"/>
      <c r="N94" s="131"/>
    </row>
    <row r="95" spans="1:14" ht="17.25" customHeight="1">
      <c r="A95" s="132"/>
      <c r="B95" s="132"/>
      <c r="C95" s="132"/>
      <c r="D95" s="132"/>
      <c r="E95" s="132"/>
      <c r="F95" s="131"/>
      <c r="G95" s="132"/>
      <c r="H95" s="131"/>
      <c r="I95" s="133"/>
      <c r="J95" s="131"/>
      <c r="K95" s="132"/>
      <c r="L95" s="131"/>
      <c r="M95" s="132"/>
      <c r="N95" s="131"/>
    </row>
    <row r="96" spans="1:14" ht="17.25" customHeight="1">
      <c r="A96" s="132"/>
      <c r="B96" s="132"/>
      <c r="C96" s="132"/>
      <c r="D96" s="132"/>
      <c r="E96" s="525"/>
      <c r="F96" s="131"/>
      <c r="G96" s="133"/>
      <c r="H96" s="131"/>
      <c r="I96" s="132"/>
      <c r="J96" s="131"/>
      <c r="K96" s="132"/>
      <c r="L96" s="131"/>
      <c r="M96" s="132"/>
      <c r="N96" s="131"/>
    </row>
    <row r="97" spans="1:14" ht="17.25" customHeight="1">
      <c r="A97" s="132"/>
      <c r="B97" s="132"/>
      <c r="C97" s="132"/>
      <c r="D97" s="132"/>
      <c r="E97" s="132"/>
      <c r="F97" s="131"/>
      <c r="G97" s="132"/>
      <c r="H97" s="131"/>
      <c r="I97" s="132"/>
      <c r="J97" s="131"/>
      <c r="K97" s="132"/>
      <c r="L97" s="131"/>
      <c r="M97" s="133"/>
      <c r="N97" s="131"/>
    </row>
    <row r="98" spans="1:14" ht="17.25" customHeight="1">
      <c r="A98" s="132"/>
      <c r="B98" s="132"/>
      <c r="C98" s="132"/>
      <c r="D98" s="132"/>
      <c r="E98" s="525"/>
      <c r="F98" s="131"/>
      <c r="G98" s="133"/>
      <c r="H98" s="131"/>
      <c r="I98" s="132"/>
      <c r="J98" s="131"/>
      <c r="K98" s="132"/>
      <c r="L98" s="131"/>
      <c r="M98" s="132"/>
      <c r="N98" s="131"/>
    </row>
    <row r="99" spans="1:14" ht="17.25" customHeight="1">
      <c r="A99" s="132"/>
      <c r="B99" s="132"/>
      <c r="C99" s="132"/>
      <c r="D99" s="132"/>
      <c r="E99" s="132"/>
      <c r="F99" s="131"/>
      <c r="G99" s="132"/>
      <c r="H99" s="131"/>
      <c r="I99" s="133"/>
      <c r="J99" s="131"/>
      <c r="K99" s="132"/>
      <c r="L99" s="131"/>
      <c r="M99" s="132"/>
      <c r="N99" s="131"/>
    </row>
    <row r="100" spans="1:14" ht="17.25" customHeight="1">
      <c r="A100" s="122"/>
      <c r="B100" s="122"/>
      <c r="C100" s="122"/>
      <c r="D100" s="122"/>
      <c r="E100" s="525"/>
      <c r="F100" s="131"/>
      <c r="G100" s="133"/>
      <c r="H100" s="131"/>
      <c r="I100" s="132"/>
      <c r="J100" s="131"/>
      <c r="K100" s="132"/>
      <c r="L100" s="131"/>
      <c r="M100" s="132"/>
      <c r="N100" s="131"/>
    </row>
    <row r="101" spans="1:14" ht="17.25" customHeight="1">
      <c r="A101" s="132"/>
      <c r="B101" s="132"/>
      <c r="C101" s="132"/>
      <c r="D101" s="132"/>
      <c r="E101" s="525"/>
      <c r="F101" s="131"/>
      <c r="G101" s="132"/>
      <c r="H101" s="131"/>
      <c r="I101" s="132"/>
      <c r="J101" s="131"/>
      <c r="K101" s="133"/>
      <c r="L101" s="131"/>
      <c r="M101" s="132"/>
      <c r="N101" s="131"/>
    </row>
    <row r="102" spans="1:14" ht="17.25" customHeight="1">
      <c r="A102" s="132"/>
      <c r="B102" s="132"/>
      <c r="C102" s="132"/>
      <c r="D102" s="132"/>
      <c r="E102" s="525"/>
      <c r="F102" s="131"/>
      <c r="G102" s="133"/>
      <c r="H102" s="131"/>
      <c r="I102" s="132"/>
      <c r="J102" s="131"/>
      <c r="K102" s="132"/>
      <c r="L102" s="131"/>
      <c r="M102" s="132"/>
      <c r="N102" s="131"/>
    </row>
    <row r="103" spans="1:14" ht="17.25" customHeight="1">
      <c r="A103" s="132"/>
      <c r="B103" s="132"/>
      <c r="C103" s="132"/>
      <c r="D103" s="132"/>
      <c r="E103" s="132"/>
      <c r="F103" s="131"/>
      <c r="G103" s="132"/>
      <c r="H103" s="131"/>
      <c r="I103" s="133"/>
      <c r="J103" s="131"/>
      <c r="K103" s="132"/>
      <c r="L103" s="131"/>
      <c r="M103" s="132"/>
      <c r="N103" s="131"/>
    </row>
    <row r="104" spans="1:14" ht="17.25" customHeight="1">
      <c r="A104" s="132"/>
      <c r="B104" s="132"/>
      <c r="C104" s="132"/>
      <c r="D104" s="132"/>
      <c r="E104" s="525"/>
      <c r="F104" s="131"/>
      <c r="G104" s="133"/>
      <c r="H104" s="131"/>
      <c r="I104" s="132"/>
      <c r="J104" s="131"/>
      <c r="K104" s="132"/>
      <c r="L104" s="131"/>
      <c r="M104" s="132"/>
      <c r="N104" s="131"/>
    </row>
    <row r="105" spans="1:14" ht="17.25" customHeight="1">
      <c r="A105" s="132"/>
      <c r="B105" s="132"/>
      <c r="C105" s="132"/>
      <c r="D105" s="132"/>
      <c r="E105" s="132"/>
      <c r="F105" s="131"/>
      <c r="G105" s="132"/>
      <c r="H105" s="131"/>
      <c r="I105" s="132"/>
      <c r="J105" s="131"/>
      <c r="K105" s="132"/>
      <c r="L105" s="131"/>
      <c r="M105" s="132"/>
      <c r="N105" s="131"/>
    </row>
    <row r="106" spans="1:14" ht="16.5" customHeight="1">
      <c r="A106" s="132"/>
      <c r="B106" s="132"/>
      <c r="C106" s="132"/>
      <c r="D106" s="132"/>
      <c r="E106" s="525"/>
      <c r="F106" s="131"/>
      <c r="G106" s="133"/>
      <c r="H106" s="131"/>
      <c r="I106" s="132"/>
      <c r="J106" s="131"/>
      <c r="K106" s="132"/>
      <c r="L106" s="131"/>
      <c r="M106" s="132"/>
      <c r="N106" s="131"/>
    </row>
    <row r="107" spans="1:14" ht="16.5" customHeight="1">
      <c r="A107" s="132"/>
      <c r="B107" s="132"/>
      <c r="C107" s="132"/>
      <c r="D107" s="132"/>
      <c r="E107" s="132"/>
      <c r="F107" s="131"/>
      <c r="G107" s="132"/>
      <c r="H107" s="131"/>
      <c r="I107" s="133"/>
      <c r="J107" s="131"/>
      <c r="K107" s="132"/>
      <c r="L107" s="131"/>
      <c r="M107" s="132"/>
      <c r="N107" s="131"/>
    </row>
    <row r="108" spans="1:14" ht="16.5" customHeight="1">
      <c r="A108" s="132"/>
      <c r="B108" s="132"/>
      <c r="C108" s="132"/>
      <c r="D108" s="132"/>
      <c r="E108" s="525"/>
      <c r="F108" s="131"/>
      <c r="G108" s="133"/>
      <c r="H108" s="131"/>
      <c r="I108" s="132"/>
      <c r="J108" s="131"/>
      <c r="K108" s="132"/>
      <c r="L108" s="131"/>
      <c r="M108" s="132"/>
      <c r="N108" s="131"/>
    </row>
    <row r="109" spans="1:14" ht="16.5" customHeight="1">
      <c r="A109" s="132"/>
      <c r="B109" s="132"/>
      <c r="C109" s="132"/>
      <c r="D109" s="132"/>
      <c r="E109" s="132"/>
      <c r="F109" s="131"/>
      <c r="G109" s="132"/>
      <c r="H109" s="131"/>
      <c r="I109" s="132"/>
      <c r="J109" s="131"/>
      <c r="K109" s="133"/>
      <c r="L109" s="131"/>
      <c r="M109" s="132"/>
      <c r="N109" s="131"/>
    </row>
    <row r="110" spans="1:14" ht="16.5" customHeight="1">
      <c r="A110" s="132"/>
      <c r="B110" s="132"/>
      <c r="C110" s="132"/>
      <c r="D110" s="132"/>
      <c r="E110" s="525"/>
      <c r="F110" s="131"/>
      <c r="G110" s="133"/>
      <c r="H110" s="131"/>
      <c r="I110" s="132"/>
      <c r="J110" s="131"/>
      <c r="K110" s="132"/>
      <c r="L110" s="131"/>
      <c r="M110" s="132"/>
      <c r="N110" s="131"/>
    </row>
    <row r="111" spans="1:14" ht="16.5" customHeight="1">
      <c r="A111" s="132"/>
      <c r="B111" s="132"/>
      <c r="C111" s="132"/>
      <c r="D111" s="132"/>
      <c r="E111" s="132"/>
      <c r="F111" s="131"/>
      <c r="G111" s="132"/>
      <c r="H111" s="131"/>
      <c r="I111" s="133"/>
      <c r="J111" s="131"/>
      <c r="K111" s="132"/>
      <c r="L111" s="131"/>
      <c r="M111" s="132"/>
      <c r="N111" s="131"/>
    </row>
    <row r="112" spans="1:14" ht="16.5" customHeight="1">
      <c r="A112" s="132"/>
      <c r="B112" s="132"/>
      <c r="C112" s="132"/>
      <c r="D112" s="132"/>
      <c r="E112" s="525"/>
      <c r="F112" s="131"/>
      <c r="G112" s="133"/>
      <c r="H112" s="131"/>
      <c r="I112" s="132"/>
      <c r="J112" s="131"/>
      <c r="K112" s="132"/>
      <c r="L112" s="131"/>
      <c r="M112" s="132"/>
      <c r="N112" s="131"/>
    </row>
    <row r="113" spans="1:14" ht="16.5" customHeight="1">
      <c r="A113" s="132"/>
      <c r="B113" s="132"/>
      <c r="C113" s="132"/>
      <c r="D113" s="132"/>
      <c r="E113" s="132"/>
      <c r="F113" s="131"/>
      <c r="G113" s="132"/>
      <c r="H113" s="131"/>
      <c r="I113" s="132"/>
      <c r="J113" s="131"/>
      <c r="K113" s="132"/>
      <c r="L113" s="131"/>
      <c r="M113" s="133"/>
      <c r="N113" s="131"/>
    </row>
    <row r="114" spans="1:14" ht="16.5" customHeight="1">
      <c r="A114" s="122"/>
      <c r="B114" s="122"/>
      <c r="C114" s="122"/>
      <c r="D114" s="122"/>
      <c r="E114" s="525"/>
      <c r="F114" s="131"/>
      <c r="G114" s="133"/>
      <c r="H114" s="131"/>
      <c r="I114" s="132"/>
      <c r="J114" s="131"/>
      <c r="K114" s="132"/>
      <c r="L114" s="131"/>
      <c r="M114" s="132"/>
      <c r="N114" s="131"/>
    </row>
    <row r="115" spans="1:14" ht="16.5" customHeight="1">
      <c r="A115" s="132"/>
      <c r="B115" s="132"/>
      <c r="C115" s="132"/>
      <c r="D115" s="132"/>
      <c r="E115" s="525"/>
      <c r="F115" s="131"/>
      <c r="G115" s="132"/>
      <c r="H115" s="131"/>
      <c r="I115" s="133"/>
      <c r="J115" s="131"/>
      <c r="K115" s="132"/>
      <c r="L115" s="131"/>
      <c r="M115" s="132"/>
      <c r="N115" s="131"/>
    </row>
    <row r="116" spans="1:14" ht="16.5" customHeight="1">
      <c r="A116" s="132"/>
      <c r="B116" s="132"/>
      <c r="C116" s="132"/>
      <c r="D116" s="132"/>
      <c r="E116" s="525"/>
      <c r="F116" s="131"/>
      <c r="G116" s="133"/>
      <c r="H116" s="131"/>
      <c r="I116" s="132"/>
      <c r="J116" s="131"/>
      <c r="K116" s="132"/>
      <c r="L116" s="131"/>
      <c r="M116" s="132"/>
      <c r="N116" s="131"/>
    </row>
    <row r="117" spans="1:14" ht="16.5" customHeight="1">
      <c r="A117" s="132"/>
      <c r="B117" s="132"/>
      <c r="C117" s="132"/>
      <c r="D117" s="132"/>
      <c r="E117" s="132"/>
      <c r="F117" s="131"/>
      <c r="G117" s="132"/>
      <c r="H117" s="131"/>
      <c r="I117" s="132"/>
      <c r="J117" s="131"/>
      <c r="K117" s="133"/>
      <c r="L117" s="131"/>
      <c r="M117" s="132"/>
      <c r="N117" s="131"/>
    </row>
    <row r="118" spans="1:14" ht="16.5" customHeight="1">
      <c r="A118" s="132"/>
      <c r="B118" s="132"/>
      <c r="C118" s="132"/>
      <c r="D118" s="132"/>
      <c r="E118" s="525"/>
      <c r="F118" s="131"/>
      <c r="G118" s="133"/>
      <c r="H118" s="131"/>
      <c r="I118" s="132"/>
      <c r="J118" s="131"/>
      <c r="K118" s="132"/>
      <c r="L118" s="131"/>
      <c r="M118" s="132"/>
      <c r="N118" s="131"/>
    </row>
    <row r="119" spans="1:14" ht="16.5" customHeight="1">
      <c r="A119" s="132"/>
      <c r="B119" s="132"/>
      <c r="C119" s="132"/>
      <c r="D119" s="132"/>
      <c r="E119" s="132"/>
      <c r="F119" s="131"/>
      <c r="G119" s="132"/>
      <c r="H119" s="131"/>
      <c r="I119" s="133"/>
      <c r="J119" s="131"/>
      <c r="K119" s="132"/>
      <c r="L119" s="131"/>
      <c r="M119" s="132"/>
      <c r="N119" s="131"/>
    </row>
    <row r="120" spans="1:14" ht="16.5" customHeight="1">
      <c r="A120" s="132"/>
      <c r="B120" s="132"/>
      <c r="C120" s="132"/>
      <c r="D120" s="132"/>
      <c r="E120" s="525"/>
      <c r="F120" s="131"/>
      <c r="G120" s="133"/>
      <c r="H120" s="131"/>
      <c r="I120" s="132"/>
      <c r="J120" s="131"/>
      <c r="K120" s="132"/>
      <c r="L120" s="131"/>
      <c r="M120" s="132"/>
      <c r="N120" s="131"/>
    </row>
    <row r="121" spans="1:14" ht="16.5" customHeight="1">
      <c r="A121" s="132"/>
      <c r="B121" s="132"/>
      <c r="C121" s="132"/>
      <c r="D121" s="132"/>
      <c r="E121" s="132"/>
      <c r="F121" s="131"/>
      <c r="G121" s="132"/>
      <c r="H121" s="131"/>
      <c r="I121" s="132"/>
      <c r="J121" s="131"/>
      <c r="K121" s="132"/>
      <c r="L121" s="131"/>
      <c r="M121" s="132"/>
      <c r="N121" s="131"/>
    </row>
    <row r="122" spans="1:14" ht="16.5" customHeight="1">
      <c r="A122" s="132"/>
      <c r="B122" s="132"/>
      <c r="C122" s="132"/>
      <c r="D122" s="132"/>
      <c r="E122" s="525"/>
      <c r="F122" s="131"/>
      <c r="G122" s="133"/>
      <c r="H122" s="131"/>
      <c r="I122" s="132"/>
      <c r="J122" s="131"/>
      <c r="K122" s="132"/>
      <c r="L122" s="131"/>
      <c r="M122" s="132"/>
      <c r="N122" s="131"/>
    </row>
    <row r="123" spans="1:14" ht="16.5" customHeight="1">
      <c r="A123" s="132"/>
      <c r="B123" s="132"/>
      <c r="C123" s="132"/>
      <c r="D123" s="132"/>
      <c r="E123" s="132"/>
      <c r="F123" s="131"/>
      <c r="G123" s="132"/>
      <c r="H123" s="131"/>
      <c r="I123" s="133"/>
      <c r="J123" s="131"/>
      <c r="K123" s="132"/>
      <c r="L123" s="131"/>
      <c r="M123" s="132"/>
      <c r="N123" s="131"/>
    </row>
    <row r="124" spans="1:14" ht="16.5" customHeight="1">
      <c r="A124" s="132"/>
      <c r="B124" s="132"/>
      <c r="C124" s="132"/>
      <c r="D124" s="132"/>
      <c r="E124" s="525"/>
      <c r="F124" s="131"/>
      <c r="G124" s="133"/>
      <c r="H124" s="131"/>
      <c r="I124" s="132"/>
      <c r="J124" s="131"/>
      <c r="K124" s="132"/>
      <c r="L124" s="131"/>
      <c r="M124" s="132"/>
      <c r="N124" s="131"/>
    </row>
    <row r="125" spans="1:14" ht="16.5" customHeight="1">
      <c r="A125" s="132"/>
      <c r="B125" s="132"/>
      <c r="C125" s="132"/>
      <c r="D125" s="132"/>
      <c r="E125" s="132"/>
      <c r="F125" s="131"/>
      <c r="G125" s="132"/>
      <c r="H125" s="131"/>
      <c r="I125" s="132"/>
      <c r="J125" s="131"/>
      <c r="K125" s="133"/>
      <c r="L125" s="131"/>
      <c r="M125" s="132"/>
      <c r="N125" s="131"/>
    </row>
    <row r="126" spans="1:14" ht="16.5" customHeight="1">
      <c r="A126" s="132"/>
      <c r="B126" s="132"/>
      <c r="C126" s="132"/>
      <c r="D126" s="132"/>
      <c r="E126" s="525"/>
      <c r="F126" s="131"/>
      <c r="G126" s="133"/>
      <c r="H126" s="131"/>
      <c r="I126" s="132"/>
      <c r="J126" s="131"/>
      <c r="K126" s="132"/>
      <c r="L126" s="131"/>
      <c r="M126" s="132"/>
      <c r="N126" s="131"/>
    </row>
    <row r="127" spans="1:14" ht="16.5" customHeight="1">
      <c r="A127" s="132"/>
      <c r="B127" s="132"/>
      <c r="C127" s="132"/>
      <c r="D127" s="132"/>
      <c r="E127" s="132"/>
      <c r="F127" s="131"/>
      <c r="G127" s="132"/>
      <c r="H127" s="131"/>
      <c r="I127" s="133"/>
      <c r="J127" s="131"/>
      <c r="K127" s="132"/>
      <c r="L127" s="131"/>
      <c r="M127" s="132"/>
      <c r="N127" s="131"/>
    </row>
    <row r="128" spans="1:14" ht="16.5" customHeight="1">
      <c r="A128" s="122"/>
      <c r="B128" s="122"/>
      <c r="C128" s="122"/>
      <c r="D128" s="122"/>
      <c r="E128" s="525"/>
      <c r="F128" s="131"/>
      <c r="G128" s="133"/>
      <c r="H128" s="131"/>
      <c r="I128" s="132"/>
      <c r="J128" s="131"/>
      <c r="K128" s="132"/>
      <c r="L128" s="131"/>
      <c r="M128" s="132"/>
      <c r="N128" s="131"/>
    </row>
    <row r="129" spans="1:14" ht="16.5" customHeight="1">
      <c r="A129" s="132"/>
      <c r="B129" s="132"/>
      <c r="C129" s="132"/>
      <c r="D129" s="132"/>
      <c r="E129" s="525"/>
      <c r="F129" s="131"/>
      <c r="G129" s="132"/>
      <c r="H129" s="131"/>
      <c r="I129" s="132"/>
      <c r="J129" s="131"/>
      <c r="K129" s="132"/>
      <c r="L129" s="131"/>
      <c r="M129" s="133"/>
      <c r="N129" s="131"/>
    </row>
    <row r="130" spans="1:14" ht="16.5" customHeight="1">
      <c r="A130" s="132"/>
      <c r="B130" s="132"/>
      <c r="C130" s="132"/>
      <c r="D130" s="132"/>
      <c r="E130" s="525"/>
      <c r="F130" s="131"/>
      <c r="G130" s="133"/>
      <c r="H130" s="131"/>
      <c r="I130" s="132"/>
      <c r="J130" s="131"/>
      <c r="K130" s="132"/>
      <c r="L130" s="131"/>
      <c r="M130" s="132"/>
      <c r="N130" s="131"/>
    </row>
    <row r="131" spans="1:14" ht="16.5" customHeight="1">
      <c r="A131" s="132"/>
      <c r="B131" s="132"/>
      <c r="C131" s="132"/>
      <c r="D131" s="132"/>
      <c r="E131" s="132"/>
      <c r="F131" s="131"/>
      <c r="G131" s="132"/>
      <c r="H131" s="131"/>
      <c r="I131" s="133"/>
      <c r="J131" s="131"/>
      <c r="K131" s="132"/>
      <c r="L131" s="131"/>
      <c r="M131" s="132"/>
      <c r="N131" s="131"/>
    </row>
    <row r="132" spans="1:14" ht="16.5" customHeight="1">
      <c r="A132" s="132"/>
      <c r="B132" s="132"/>
      <c r="C132" s="132"/>
      <c r="D132" s="132"/>
      <c r="E132" s="525"/>
      <c r="F132" s="131"/>
      <c r="G132" s="133"/>
      <c r="H132" s="131"/>
      <c r="I132" s="132"/>
      <c r="J132" s="131"/>
      <c r="K132" s="132"/>
      <c r="L132" s="131"/>
      <c r="M132" s="132"/>
      <c r="N132" s="131"/>
    </row>
    <row r="133" spans="1:14" ht="16.5" customHeight="1">
      <c r="A133" s="132"/>
      <c r="B133" s="132"/>
      <c r="C133" s="132"/>
      <c r="D133" s="132"/>
      <c r="E133" s="132"/>
      <c r="F133" s="131"/>
      <c r="G133" s="132"/>
      <c r="H133" s="131"/>
      <c r="I133" s="132"/>
      <c r="J133" s="131"/>
      <c r="K133" s="133"/>
      <c r="L133" s="131"/>
      <c r="M133" s="132"/>
      <c r="N133" s="131"/>
    </row>
    <row r="134" spans="1:14" ht="16.5" customHeight="1">
      <c r="A134" s="132"/>
      <c r="B134" s="132"/>
      <c r="C134" s="132"/>
      <c r="D134" s="132"/>
      <c r="E134" s="525"/>
      <c r="F134" s="131"/>
      <c r="G134" s="133"/>
      <c r="H134" s="131"/>
      <c r="I134" s="132"/>
      <c r="J134" s="131"/>
      <c r="K134" s="132"/>
      <c r="L134" s="131"/>
      <c r="M134" s="132"/>
      <c r="N134" s="131"/>
    </row>
    <row r="135" spans="1:14" ht="16.5" customHeight="1">
      <c r="A135" s="132"/>
      <c r="B135" s="132"/>
      <c r="C135" s="132"/>
      <c r="D135" s="132"/>
      <c r="E135" s="132"/>
      <c r="F135" s="131"/>
      <c r="G135" s="132"/>
      <c r="H135" s="131"/>
      <c r="I135" s="133"/>
      <c r="J135" s="131"/>
      <c r="K135" s="132"/>
      <c r="L135" s="131"/>
      <c r="M135" s="132"/>
      <c r="N135" s="131"/>
    </row>
    <row r="136" spans="1:14" ht="16.5" customHeight="1">
      <c r="A136" s="132"/>
      <c r="B136" s="132"/>
      <c r="C136" s="132"/>
      <c r="D136" s="132"/>
      <c r="E136" s="525"/>
      <c r="F136" s="131"/>
      <c r="G136" s="133"/>
      <c r="H136" s="131"/>
      <c r="I136" s="132"/>
      <c r="J136" s="131"/>
      <c r="K136" s="132"/>
      <c r="L136" s="131"/>
      <c r="M136" s="132"/>
      <c r="N136" s="131"/>
    </row>
    <row r="137" spans="1:14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1:14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</row>
    <row r="139" spans="1:14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1:14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</row>
  </sheetData>
  <sheetProtection selectLockedCells="1"/>
  <mergeCells count="18">
    <mergeCell ref="M14:M15"/>
    <mergeCell ref="N14:N15"/>
    <mergeCell ref="M8:M9"/>
    <mergeCell ref="N8:N9"/>
    <mergeCell ref="M10:M11"/>
    <mergeCell ref="N10:N11"/>
    <mergeCell ref="M12:M13"/>
    <mergeCell ref="N12:N13"/>
    <mergeCell ref="H37:H38"/>
    <mergeCell ref="A3:N3"/>
    <mergeCell ref="A1:N1"/>
    <mergeCell ref="A2:N2"/>
    <mergeCell ref="J17:J18"/>
    <mergeCell ref="J33:J34"/>
    <mergeCell ref="L25:L26"/>
    <mergeCell ref="H13:H14"/>
    <mergeCell ref="H21:H22"/>
    <mergeCell ref="H29:H30"/>
  </mergeCells>
  <printOptions horizontalCentered="1"/>
  <pageMargins left="0.3937007874015748" right="0.1968503937007874" top="0.5905511811023623" bottom="0" header="0" footer="0"/>
  <pageSetup fitToHeight="1" fitToWidth="1" horizontalDpi="180" verticalDpi="180" orientation="landscape" paperSize="9" r:id="rId1"/>
  <rowBreaks count="1" manualBreakCount="1">
    <brk id="7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0"/>
  <dimension ref="B1:AE54"/>
  <sheetViews>
    <sheetView workbookViewId="0" topLeftCell="A7">
      <selection activeCell="AH11" sqref="AH11"/>
    </sheetView>
  </sheetViews>
  <sheetFormatPr defaultColWidth="11.421875" defaultRowHeight="12.75"/>
  <cols>
    <col min="1" max="1" width="0.85546875" style="0" customWidth="1"/>
    <col min="2" max="2" width="4.8515625" style="16" bestFit="1" customWidth="1"/>
    <col min="3" max="3" width="2.7109375" style="0" customWidth="1"/>
    <col min="4" max="4" width="3.57421875" style="0" customWidth="1"/>
    <col min="5" max="5" width="12.140625" style="0" bestFit="1" customWidth="1"/>
    <col min="6" max="6" width="11.7109375" style="0" customWidth="1"/>
    <col min="7" max="7" width="5.7109375" style="17" bestFit="1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5" width="1.57421875" style="0" customWidth="1"/>
    <col min="26" max="26" width="4.00390625" style="0" customWidth="1"/>
    <col min="27" max="27" width="10.140625" style="0" bestFit="1" customWidth="1"/>
    <col min="28" max="28" width="1.1484375" style="0" customWidth="1"/>
    <col min="29" max="29" width="9.7109375" style="0" bestFit="1" customWidth="1"/>
    <col min="30" max="30" width="5.28125" style="17" customWidth="1"/>
    <col min="31" max="31" width="3.28125" style="63" customWidth="1"/>
  </cols>
  <sheetData>
    <row r="1" spans="2:31" ht="24" customHeight="1">
      <c r="B1" s="663" t="str">
        <f>'[18]Teilnehmer'!A3</f>
        <v>52. Westdeutsche Senioren - Einzelmeisterschaft 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</row>
    <row r="2" spans="2:31" ht="24" customHeight="1">
      <c r="B2" s="663" t="str">
        <f>'[18]Teilnehmer'!A4</f>
        <v>04. + 05. Dezember  2021  in Hamm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</row>
    <row r="3" spans="2:31" ht="24" customHeight="1">
      <c r="B3" s="663" t="str">
        <f>'[18]Teilnehmer'!A5</f>
        <v>Seniorinnen 50 - Einzel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</row>
    <row r="4" spans="2:31" ht="14.25" customHeight="1">
      <c r="B4" s="664" t="s">
        <v>44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</row>
    <row r="5" spans="2:30" ht="17.25" customHeight="1">
      <c r="B5"/>
      <c r="AC5" s="528" t="s">
        <v>31</v>
      </c>
      <c r="AD5" s="529">
        <v>0.020833333333333332</v>
      </c>
    </row>
    <row r="6" spans="2:31" ht="17.25" customHeight="1" thickBot="1">
      <c r="B6" s="1"/>
      <c r="C6" s="2"/>
      <c r="D6" s="2"/>
      <c r="E6" s="662" t="s">
        <v>0</v>
      </c>
      <c r="F6" s="662"/>
      <c r="G6" s="662"/>
      <c r="N6" s="3"/>
      <c r="O6" s="3"/>
      <c r="Q6" s="3"/>
      <c r="R6" s="3"/>
      <c r="T6" s="3"/>
      <c r="U6" s="3"/>
      <c r="W6" s="3"/>
      <c r="X6" s="3"/>
      <c r="Z6" s="530" t="s">
        <v>43</v>
      </c>
      <c r="AA6" s="134">
        <f>'[18]Teilnehmer'!D7</f>
        <v>44535</v>
      </c>
      <c r="AB6" s="51"/>
      <c r="AC6" s="52" t="s">
        <v>42</v>
      </c>
      <c r="AD6" s="373" t="s">
        <v>30</v>
      </c>
      <c r="AE6" s="76">
        <v>25</v>
      </c>
    </row>
    <row r="7" spans="2:31" ht="17.25" customHeight="1" thickBot="1">
      <c r="B7" s="4" t="s">
        <v>1</v>
      </c>
      <c r="C7" s="5" t="s">
        <v>2</v>
      </c>
      <c r="D7" s="4" t="s">
        <v>3</v>
      </c>
      <c r="E7" s="6" t="s">
        <v>4</v>
      </c>
      <c r="F7" s="6" t="s">
        <v>5</v>
      </c>
      <c r="G7" s="6" t="s">
        <v>6</v>
      </c>
      <c r="H7" s="677">
        <v>1</v>
      </c>
      <c r="I7" s="677"/>
      <c r="J7" s="678"/>
      <c r="K7" s="679">
        <v>2</v>
      </c>
      <c r="L7" s="677"/>
      <c r="M7" s="678"/>
      <c r="N7" s="679">
        <v>3</v>
      </c>
      <c r="O7" s="677"/>
      <c r="P7" s="678"/>
      <c r="Q7" s="679">
        <v>4</v>
      </c>
      <c r="R7" s="677"/>
      <c r="S7" s="678"/>
      <c r="T7" s="679" t="s">
        <v>7</v>
      </c>
      <c r="U7" s="677"/>
      <c r="V7" s="678"/>
      <c r="W7" s="679" t="s">
        <v>8</v>
      </c>
      <c r="X7" s="677"/>
      <c r="Y7" s="678"/>
      <c r="Z7" s="55" t="s">
        <v>9</v>
      </c>
      <c r="AA7" s="161" t="str">
        <f>E8</f>
        <v> Michajlova</v>
      </c>
      <c r="AB7" s="162" t="s">
        <v>28</v>
      </c>
      <c r="AC7" s="163" t="str">
        <f>E11</f>
        <v>    ---</v>
      </c>
      <c r="AD7" s="529">
        <v>0.4166666666666667</v>
      </c>
      <c r="AE7" s="164" t="s">
        <v>29</v>
      </c>
    </row>
    <row r="8" spans="2:31" ht="17.25" customHeight="1">
      <c r="B8" s="165"/>
      <c r="C8" s="7">
        <v>1</v>
      </c>
      <c r="D8" s="216">
        <f>'[18]Gruppen'!D9</f>
        <v>62</v>
      </c>
      <c r="E8" s="57" t="str">
        <f>'[18]Gruppen'!E9</f>
        <v> Michajlova</v>
      </c>
      <c r="F8" s="57" t="str">
        <f>'[18]Gruppen'!F9</f>
        <v> Tatjana</v>
      </c>
      <c r="G8" s="58" t="str">
        <f>'[18]Gruppen'!G9</f>
        <v>DÜ</v>
      </c>
      <c r="H8" s="8"/>
      <c r="I8" s="8"/>
      <c r="J8" s="9"/>
      <c r="K8" s="30"/>
      <c r="L8" s="31"/>
      <c r="M8" s="32"/>
      <c r="N8" s="30"/>
      <c r="O8" s="31"/>
      <c r="P8" s="32"/>
      <c r="Q8" s="30"/>
      <c r="R8" s="31"/>
      <c r="S8" s="32"/>
      <c r="T8" s="33"/>
      <c r="U8" s="31"/>
      <c r="V8" s="34"/>
      <c r="W8" s="35"/>
      <c r="X8" s="36"/>
      <c r="Y8" s="37"/>
      <c r="Z8" s="55" t="s">
        <v>10</v>
      </c>
      <c r="AA8" s="167" t="str">
        <f>E9</f>
        <v> Reiter</v>
      </c>
      <c r="AB8" s="168" t="s">
        <v>28</v>
      </c>
      <c r="AC8" s="169" t="str">
        <f>E10</f>
        <v> Prömpers</v>
      </c>
      <c r="AD8" s="365">
        <f>AD7</f>
        <v>0.4166666666666667</v>
      </c>
      <c r="AE8" s="170" t="s">
        <v>29</v>
      </c>
    </row>
    <row r="9" spans="2:31" ht="17.25" customHeight="1">
      <c r="B9" s="171"/>
      <c r="C9" s="10">
        <v>2</v>
      </c>
      <c r="D9" s="216">
        <f>'[18]Gruppen'!D10</f>
        <v>68</v>
      </c>
      <c r="E9" s="57" t="str">
        <f>'[18]Gruppen'!E10</f>
        <v> Reiter</v>
      </c>
      <c r="F9" s="57" t="str">
        <f>'[18]Gruppen'!F10</f>
        <v> Lydia</v>
      </c>
      <c r="G9" s="58" t="str">
        <f>'[18]Gruppen'!G10</f>
        <v>DÜ</v>
      </c>
      <c r="H9" s="39"/>
      <c r="I9" s="40"/>
      <c r="J9" s="11"/>
      <c r="K9" s="681"/>
      <c r="L9" s="681"/>
      <c r="M9" s="681"/>
      <c r="N9" s="39"/>
      <c r="O9" s="40"/>
      <c r="P9" s="11"/>
      <c r="Q9" s="39"/>
      <c r="R9" s="40"/>
      <c r="S9" s="11"/>
      <c r="T9" s="12"/>
      <c r="U9" s="40"/>
      <c r="V9" s="41"/>
      <c r="W9" s="13"/>
      <c r="X9" s="42"/>
      <c r="Y9" s="43"/>
      <c r="Z9" s="55" t="s">
        <v>11</v>
      </c>
      <c r="AA9" s="167" t="str">
        <f>E10</f>
        <v> Prömpers</v>
      </c>
      <c r="AB9" s="168" t="s">
        <v>28</v>
      </c>
      <c r="AC9" s="169" t="str">
        <f>E8</f>
        <v> Michajlova</v>
      </c>
      <c r="AD9" s="365">
        <f>AD8+$AD$5</f>
        <v>0.4375</v>
      </c>
      <c r="AE9" s="170" t="s">
        <v>29</v>
      </c>
    </row>
    <row r="10" spans="2:31" ht="17.25" customHeight="1">
      <c r="B10" s="171"/>
      <c r="C10" s="10">
        <v>3</v>
      </c>
      <c r="D10" s="216">
        <f>'[18]Gruppen'!D11</f>
        <v>67</v>
      </c>
      <c r="E10" s="57" t="str">
        <f>'[18]Gruppen'!E11</f>
        <v> Prömpers</v>
      </c>
      <c r="F10" s="57" t="str">
        <f>'[18]Gruppen'!F11</f>
        <v> Diana</v>
      </c>
      <c r="G10" s="58" t="str">
        <f>'[18]Gruppen'!G11</f>
        <v>MR</v>
      </c>
      <c r="H10" s="39"/>
      <c r="I10" s="40"/>
      <c r="J10" s="11"/>
      <c r="K10" s="39"/>
      <c r="L10" s="40"/>
      <c r="M10" s="11"/>
      <c r="N10" s="681"/>
      <c r="O10" s="681"/>
      <c r="P10" s="681"/>
      <c r="Q10" s="39"/>
      <c r="R10" s="40"/>
      <c r="S10" s="11"/>
      <c r="T10" s="12"/>
      <c r="U10" s="40"/>
      <c r="V10" s="41"/>
      <c r="W10" s="13"/>
      <c r="X10" s="42"/>
      <c r="Y10" s="43"/>
      <c r="Z10" s="55" t="s">
        <v>12</v>
      </c>
      <c r="AA10" s="161" t="str">
        <f>E11</f>
        <v>    ---</v>
      </c>
      <c r="AB10" s="162" t="s">
        <v>28</v>
      </c>
      <c r="AC10" s="163" t="str">
        <f>E9</f>
        <v> Reiter</v>
      </c>
      <c r="AD10" s="529">
        <f>AD9+$AD$5</f>
        <v>0.4583333333333333</v>
      </c>
      <c r="AE10" s="164" t="s">
        <v>29</v>
      </c>
    </row>
    <row r="11" spans="2:31" ht="17.25" customHeight="1" thickBot="1">
      <c r="B11" s="44"/>
      <c r="C11" s="174">
        <v>4</v>
      </c>
      <c r="D11" s="221">
        <f>'[18]Gruppen'!D12</f>
        <v>0</v>
      </c>
      <c r="E11" s="53" t="str">
        <f>'[18]Gruppen'!E12</f>
        <v>    ---</v>
      </c>
      <c r="F11" s="78">
        <f>'[18]Gruppen'!F12</f>
        <v>0</v>
      </c>
      <c r="G11" s="77">
        <f>'[18]Gruppen'!G12</f>
        <v>0</v>
      </c>
      <c r="H11" s="45"/>
      <c r="I11" s="46"/>
      <c r="J11" s="14"/>
      <c r="K11" s="45"/>
      <c r="L11" s="46"/>
      <c r="M11" s="14"/>
      <c r="N11" s="45"/>
      <c r="O11" s="46"/>
      <c r="P11" s="14"/>
      <c r="Q11" s="680"/>
      <c r="R11" s="680"/>
      <c r="S11" s="680"/>
      <c r="T11" s="47"/>
      <c r="U11" s="46"/>
      <c r="V11" s="48"/>
      <c r="W11" s="15"/>
      <c r="X11" s="49"/>
      <c r="Y11" s="50"/>
      <c r="Z11" s="55" t="s">
        <v>13</v>
      </c>
      <c r="AA11" s="167" t="str">
        <f>E8</f>
        <v> Michajlova</v>
      </c>
      <c r="AB11" s="168" t="s">
        <v>28</v>
      </c>
      <c r="AC11" s="169" t="str">
        <f>E9</f>
        <v> Reiter</v>
      </c>
      <c r="AD11" s="365">
        <f>AD10</f>
        <v>0.4583333333333333</v>
      </c>
      <c r="AE11" s="170" t="s">
        <v>29</v>
      </c>
    </row>
    <row r="12" spans="4:31" ht="17.25" customHeight="1">
      <c r="D12" s="23"/>
      <c r="E12" s="23"/>
      <c r="F12" s="23"/>
      <c r="G12" s="64"/>
      <c r="W12" s="18"/>
      <c r="X12" s="18"/>
      <c r="Y12" s="18"/>
      <c r="Z12" s="56" t="s">
        <v>14</v>
      </c>
      <c r="AA12" s="176" t="str">
        <f>E10</f>
        <v> Prömpers</v>
      </c>
      <c r="AB12" s="162" t="s">
        <v>28</v>
      </c>
      <c r="AC12" s="178" t="str">
        <f>E11</f>
        <v>    ---</v>
      </c>
      <c r="AD12" s="531">
        <f>AD11+$AD$5</f>
        <v>0.47916666666666663</v>
      </c>
      <c r="AE12" s="179" t="s">
        <v>29</v>
      </c>
    </row>
    <row r="13" spans="2:31" ht="17.25" customHeight="1" thickBot="1">
      <c r="B13" s="1"/>
      <c r="D13" s="23"/>
      <c r="E13" s="662" t="s">
        <v>15</v>
      </c>
      <c r="F13" s="662"/>
      <c r="G13" s="662"/>
      <c r="N13" s="3"/>
      <c r="O13" s="3"/>
      <c r="Q13" s="3"/>
      <c r="R13" s="3"/>
      <c r="T13" s="3"/>
      <c r="U13" s="3"/>
      <c r="W13" s="19"/>
      <c r="X13" s="19"/>
      <c r="Y13" s="18"/>
      <c r="Z13" s="530" t="s">
        <v>43</v>
      </c>
      <c r="AA13" s="134">
        <f>AA6</f>
        <v>44535</v>
      </c>
      <c r="AB13" s="51"/>
      <c r="AC13" s="52" t="str">
        <f>AC6</f>
        <v>Halle 1</v>
      </c>
      <c r="AD13" s="373" t="s">
        <v>30</v>
      </c>
      <c r="AE13" s="76">
        <f>AE6+1</f>
        <v>26</v>
      </c>
    </row>
    <row r="14" spans="2:31" ht="17.25" customHeight="1" thickBot="1">
      <c r="B14" s="4" t="s">
        <v>1</v>
      </c>
      <c r="C14" s="5" t="s">
        <v>2</v>
      </c>
      <c r="D14" s="4" t="s">
        <v>3</v>
      </c>
      <c r="E14" s="6" t="s">
        <v>4</v>
      </c>
      <c r="F14" s="6" t="s">
        <v>5</v>
      </c>
      <c r="G14" s="6" t="s">
        <v>6</v>
      </c>
      <c r="H14" s="677">
        <v>1</v>
      </c>
      <c r="I14" s="677"/>
      <c r="J14" s="678"/>
      <c r="K14" s="679">
        <v>2</v>
      </c>
      <c r="L14" s="677"/>
      <c r="M14" s="678"/>
      <c r="N14" s="679">
        <v>3</v>
      </c>
      <c r="O14" s="677"/>
      <c r="P14" s="678"/>
      <c r="Q14" s="679">
        <v>4</v>
      </c>
      <c r="R14" s="677"/>
      <c r="S14" s="678"/>
      <c r="T14" s="679" t="s">
        <v>7</v>
      </c>
      <c r="U14" s="677"/>
      <c r="V14" s="678"/>
      <c r="W14" s="679" t="s">
        <v>8</v>
      </c>
      <c r="X14" s="677"/>
      <c r="Y14" s="678"/>
      <c r="Z14" s="55" t="s">
        <v>9</v>
      </c>
      <c r="AA14" s="167" t="str">
        <f>E15</f>
        <v> Ewinger</v>
      </c>
      <c r="AB14" s="168" t="s">
        <v>28</v>
      </c>
      <c r="AC14" s="169" t="str">
        <f>E18</f>
        <v> Pimmer</v>
      </c>
      <c r="AD14" s="365">
        <f>AD7</f>
        <v>0.4166666666666667</v>
      </c>
      <c r="AE14" s="170" t="s">
        <v>29</v>
      </c>
    </row>
    <row r="15" spans="2:31" ht="17.25" customHeight="1">
      <c r="B15" s="165"/>
      <c r="C15" s="7">
        <v>1</v>
      </c>
      <c r="D15" s="216">
        <f>'[18]Gruppen'!D16</f>
        <v>56</v>
      </c>
      <c r="E15" s="57" t="str">
        <f>'[18]Gruppen'!E16</f>
        <v> Ewinger</v>
      </c>
      <c r="F15" s="57" t="str">
        <f>'[18]Gruppen'!F16</f>
        <v> Simone</v>
      </c>
      <c r="G15" s="58" t="str">
        <f>'[18]Gruppen'!G16</f>
        <v>MR</v>
      </c>
      <c r="H15" s="8"/>
      <c r="I15" s="8"/>
      <c r="J15" s="9"/>
      <c r="K15" s="30"/>
      <c r="L15" s="31"/>
      <c r="M15" s="32"/>
      <c r="N15" s="30"/>
      <c r="O15" s="31"/>
      <c r="P15" s="32"/>
      <c r="Q15" s="30"/>
      <c r="R15" s="31"/>
      <c r="S15" s="32"/>
      <c r="T15" s="33"/>
      <c r="U15" s="31"/>
      <c r="V15" s="34"/>
      <c r="W15" s="35"/>
      <c r="X15" s="36"/>
      <c r="Y15" s="37"/>
      <c r="Z15" s="55" t="s">
        <v>10</v>
      </c>
      <c r="AA15" s="167" t="str">
        <f>E16</f>
        <v> Kober</v>
      </c>
      <c r="AB15" s="168" t="s">
        <v>28</v>
      </c>
      <c r="AC15" s="169" t="str">
        <f>E17</f>
        <v> Pohlmann</v>
      </c>
      <c r="AD15" s="365">
        <f>AD14+$AD$5</f>
        <v>0.4375</v>
      </c>
      <c r="AE15" s="170" t="s">
        <v>29</v>
      </c>
    </row>
    <row r="16" spans="2:31" ht="17.25" customHeight="1">
      <c r="B16" s="171"/>
      <c r="C16" s="10">
        <v>2</v>
      </c>
      <c r="D16" s="216">
        <f>'[18]Gruppen'!D17</f>
        <v>59</v>
      </c>
      <c r="E16" s="57" t="str">
        <f>'[18]Gruppen'!E17</f>
        <v> Kober</v>
      </c>
      <c r="F16" s="57" t="str">
        <f>'[18]Gruppen'!F17</f>
        <v> Cornelia</v>
      </c>
      <c r="G16" s="58" t="str">
        <f>'[18]Gruppen'!G17</f>
        <v>DÜ</v>
      </c>
      <c r="H16" s="39"/>
      <c r="I16" s="40"/>
      <c r="J16" s="11"/>
      <c r="K16" s="681"/>
      <c r="L16" s="681"/>
      <c r="M16" s="681"/>
      <c r="N16" s="39"/>
      <c r="O16" s="40"/>
      <c r="P16" s="11"/>
      <c r="Q16" s="39"/>
      <c r="R16" s="40"/>
      <c r="S16" s="11"/>
      <c r="T16" s="12"/>
      <c r="U16" s="40"/>
      <c r="V16" s="41"/>
      <c r="W16" s="13"/>
      <c r="X16" s="42"/>
      <c r="Y16" s="43"/>
      <c r="Z16" s="55" t="s">
        <v>11</v>
      </c>
      <c r="AA16" s="167" t="str">
        <f>E17</f>
        <v> Pohlmann</v>
      </c>
      <c r="AB16" s="168" t="s">
        <v>28</v>
      </c>
      <c r="AC16" s="169" t="str">
        <f>E15</f>
        <v> Ewinger</v>
      </c>
      <c r="AD16" s="365">
        <f>AD15+$AD$5</f>
        <v>0.4583333333333333</v>
      </c>
      <c r="AE16" s="170" t="s">
        <v>29</v>
      </c>
    </row>
    <row r="17" spans="2:31" ht="17.25" customHeight="1">
      <c r="B17" s="171"/>
      <c r="C17" s="10">
        <v>3</v>
      </c>
      <c r="D17" s="216">
        <f>'[18]Gruppen'!D18</f>
        <v>66</v>
      </c>
      <c r="E17" s="57" t="str">
        <f>'[18]Gruppen'!E18</f>
        <v> Pohlmann</v>
      </c>
      <c r="F17" s="57" t="str">
        <f>'[18]Gruppen'!F18</f>
        <v> Sylke</v>
      </c>
      <c r="G17" s="58" t="str">
        <f>'[18]Gruppen'!G18</f>
        <v>OWL</v>
      </c>
      <c r="H17" s="39"/>
      <c r="I17" s="40"/>
      <c r="J17" s="11"/>
      <c r="K17" s="39"/>
      <c r="L17" s="40"/>
      <c r="M17" s="11"/>
      <c r="N17" s="681"/>
      <c r="O17" s="681"/>
      <c r="P17" s="681"/>
      <c r="Q17" s="39"/>
      <c r="R17" s="40"/>
      <c r="S17" s="11"/>
      <c r="T17" s="12"/>
      <c r="U17" s="40"/>
      <c r="V17" s="41"/>
      <c r="W17" s="13"/>
      <c r="X17" s="42"/>
      <c r="Y17" s="43"/>
      <c r="Z17" s="55" t="s">
        <v>12</v>
      </c>
      <c r="AA17" s="167" t="str">
        <f>E18</f>
        <v> Pimmer</v>
      </c>
      <c r="AB17" s="168" t="s">
        <v>28</v>
      </c>
      <c r="AC17" s="169" t="str">
        <f>E16</f>
        <v> Kober</v>
      </c>
      <c r="AD17" s="365">
        <f>AD16+$AD$5</f>
        <v>0.47916666666666663</v>
      </c>
      <c r="AE17" s="170" t="s">
        <v>29</v>
      </c>
    </row>
    <row r="18" spans="2:31" ht="17.25" customHeight="1" thickBot="1">
      <c r="B18" s="173"/>
      <c r="C18" s="532">
        <v>4</v>
      </c>
      <c r="D18" s="533">
        <f>'[18]Gruppen'!D19</f>
        <v>65</v>
      </c>
      <c r="E18" s="53" t="str">
        <f>'[18]Gruppen'!E19</f>
        <v> Pimmer</v>
      </c>
      <c r="F18" s="53" t="str">
        <f>'[18]Gruppen'!F19</f>
        <v> Catrin</v>
      </c>
      <c r="G18" s="54" t="str">
        <f>'[18]Gruppen'!G19</f>
        <v>MR</v>
      </c>
      <c r="H18" s="45"/>
      <c r="I18" s="46"/>
      <c r="J18" s="14"/>
      <c r="K18" s="45"/>
      <c r="L18" s="46"/>
      <c r="M18" s="14"/>
      <c r="N18" s="45"/>
      <c r="O18" s="46"/>
      <c r="P18" s="14"/>
      <c r="Q18" s="680"/>
      <c r="R18" s="680"/>
      <c r="S18" s="680"/>
      <c r="T18" s="47"/>
      <c r="U18" s="46"/>
      <c r="V18" s="48"/>
      <c r="W18" s="15"/>
      <c r="X18" s="49"/>
      <c r="Y18" s="50"/>
      <c r="Z18" s="55" t="s">
        <v>13</v>
      </c>
      <c r="AA18" s="167" t="str">
        <f>E15</f>
        <v> Ewinger</v>
      </c>
      <c r="AB18" s="168" t="s">
        <v>28</v>
      </c>
      <c r="AC18" s="169" t="str">
        <f>E16</f>
        <v> Kober</v>
      </c>
      <c r="AD18" s="365">
        <f>AD17+$AD$5</f>
        <v>0.49999999999999994</v>
      </c>
      <c r="AE18" s="170" t="s">
        <v>29</v>
      </c>
    </row>
    <row r="19" spans="4:31" ht="17.25" customHeight="1">
      <c r="D19" s="23"/>
      <c r="E19" s="23"/>
      <c r="F19" s="23"/>
      <c r="G19" s="64"/>
      <c r="W19" s="18"/>
      <c r="X19" s="18"/>
      <c r="Y19" s="18"/>
      <c r="Z19" s="56" t="s">
        <v>14</v>
      </c>
      <c r="AA19" s="180" t="str">
        <f>E17</f>
        <v> Pohlmann</v>
      </c>
      <c r="AB19" s="168" t="s">
        <v>28</v>
      </c>
      <c r="AC19" s="182" t="str">
        <f>E18</f>
        <v> Pimmer</v>
      </c>
      <c r="AD19" s="370">
        <f>AD18+$AD$5</f>
        <v>0.5208333333333333</v>
      </c>
      <c r="AE19" s="491" t="s">
        <v>29</v>
      </c>
    </row>
    <row r="20" spans="2:31" ht="17.25" customHeight="1" thickBot="1">
      <c r="B20" s="1"/>
      <c r="D20" s="23"/>
      <c r="E20" s="662" t="s">
        <v>16</v>
      </c>
      <c r="F20" s="662"/>
      <c r="G20" s="662"/>
      <c r="N20" s="3"/>
      <c r="O20" s="3"/>
      <c r="Q20" s="3"/>
      <c r="R20" s="3"/>
      <c r="T20" s="3"/>
      <c r="U20" s="3"/>
      <c r="W20" s="19"/>
      <c r="X20" s="19"/>
      <c r="Y20" s="18"/>
      <c r="Z20" s="530" t="s">
        <v>43</v>
      </c>
      <c r="AA20" s="134">
        <f>AA13</f>
        <v>44535</v>
      </c>
      <c r="AB20" s="51"/>
      <c r="AC20" s="52" t="str">
        <f>AC13</f>
        <v>Halle 1</v>
      </c>
      <c r="AD20" s="373" t="s">
        <v>30</v>
      </c>
      <c r="AE20" s="76">
        <f>AE13+1</f>
        <v>27</v>
      </c>
    </row>
    <row r="21" spans="2:31" ht="17.25" customHeight="1" thickBot="1">
      <c r="B21" s="4" t="s">
        <v>1</v>
      </c>
      <c r="C21" s="5" t="s">
        <v>2</v>
      </c>
      <c r="D21" s="4" t="s">
        <v>3</v>
      </c>
      <c r="E21" s="6" t="s">
        <v>4</v>
      </c>
      <c r="F21" s="6" t="s">
        <v>5</v>
      </c>
      <c r="G21" s="6" t="s">
        <v>6</v>
      </c>
      <c r="H21" s="677">
        <v>1</v>
      </c>
      <c r="I21" s="677"/>
      <c r="J21" s="678"/>
      <c r="K21" s="679">
        <v>2</v>
      </c>
      <c r="L21" s="677"/>
      <c r="M21" s="678"/>
      <c r="N21" s="679">
        <v>3</v>
      </c>
      <c r="O21" s="677"/>
      <c r="P21" s="678"/>
      <c r="Q21" s="679">
        <v>4</v>
      </c>
      <c r="R21" s="677"/>
      <c r="S21" s="678"/>
      <c r="T21" s="679" t="s">
        <v>7</v>
      </c>
      <c r="U21" s="677"/>
      <c r="V21" s="678"/>
      <c r="W21" s="679" t="s">
        <v>8</v>
      </c>
      <c r="X21" s="677"/>
      <c r="Y21" s="678"/>
      <c r="Z21" s="55" t="s">
        <v>9</v>
      </c>
      <c r="AA21" s="534" t="str">
        <f>E22</f>
        <v> König</v>
      </c>
      <c r="AB21" s="168" t="s">
        <v>28</v>
      </c>
      <c r="AC21" s="169" t="str">
        <f>E25</f>
        <v> Melzer</v>
      </c>
      <c r="AD21" s="365">
        <f>AD14</f>
        <v>0.4166666666666667</v>
      </c>
      <c r="AE21" s="170" t="s">
        <v>29</v>
      </c>
    </row>
    <row r="22" spans="2:31" ht="17.25" customHeight="1">
      <c r="B22" s="165"/>
      <c r="C22" s="7">
        <v>1</v>
      </c>
      <c r="D22" s="216">
        <f>'[18]Gruppen'!D23</f>
        <v>60</v>
      </c>
      <c r="E22" s="535" t="str">
        <f>'[18]Gruppen'!E23</f>
        <v> König</v>
      </c>
      <c r="F22" s="57" t="str">
        <f>'[18]Gruppen'!F23</f>
        <v> Jutta</v>
      </c>
      <c r="G22" s="58" t="str">
        <f>'[18]Gruppen'!G23</f>
        <v>DÜ</v>
      </c>
      <c r="H22" s="8"/>
      <c r="I22" s="8"/>
      <c r="J22" s="9"/>
      <c r="K22" s="30"/>
      <c r="L22" s="31"/>
      <c r="M22" s="32"/>
      <c r="N22" s="30"/>
      <c r="O22" s="31"/>
      <c r="P22" s="32"/>
      <c r="Q22" s="30"/>
      <c r="R22" s="31"/>
      <c r="S22" s="32"/>
      <c r="T22" s="33"/>
      <c r="U22" s="31"/>
      <c r="V22" s="34"/>
      <c r="W22" s="35"/>
      <c r="X22" s="36"/>
      <c r="Y22" s="37"/>
      <c r="Z22" s="55" t="s">
        <v>10</v>
      </c>
      <c r="AA22" s="167" t="str">
        <f>E23</f>
        <v> Jenisch</v>
      </c>
      <c r="AB22" s="168" t="s">
        <v>28</v>
      </c>
      <c r="AC22" s="633" t="str">
        <f>E24</f>
        <v> Kellermann-Fischer</v>
      </c>
      <c r="AD22" s="365">
        <f>AD21+$AD$5</f>
        <v>0.4375</v>
      </c>
      <c r="AE22" s="170" t="s">
        <v>29</v>
      </c>
    </row>
    <row r="23" spans="2:31" ht="17.25" customHeight="1">
      <c r="B23" s="171"/>
      <c r="C23" s="10">
        <v>2</v>
      </c>
      <c r="D23" s="216">
        <f>'[18]Gruppen'!D24</f>
        <v>57</v>
      </c>
      <c r="E23" s="57" t="str">
        <f>'[18]Gruppen'!E24</f>
        <v> Jenisch</v>
      </c>
      <c r="F23" s="57" t="str">
        <f>'[18]Gruppen'!F24</f>
        <v> Petra</v>
      </c>
      <c r="G23" s="58" t="str">
        <f>'[18]Gruppen'!G24</f>
        <v>DÜ</v>
      </c>
      <c r="H23" s="39"/>
      <c r="I23" s="40"/>
      <c r="J23" s="11"/>
      <c r="K23" s="681"/>
      <c r="L23" s="681"/>
      <c r="M23" s="681"/>
      <c r="N23" s="39"/>
      <c r="O23" s="40"/>
      <c r="P23" s="11"/>
      <c r="Q23" s="39"/>
      <c r="R23" s="40"/>
      <c r="S23" s="11"/>
      <c r="T23" s="12"/>
      <c r="U23" s="40"/>
      <c r="V23" s="41"/>
      <c r="W23" s="13"/>
      <c r="X23" s="42"/>
      <c r="Y23" s="43"/>
      <c r="Z23" s="55" t="s">
        <v>11</v>
      </c>
      <c r="AA23" s="534" t="str">
        <f>E24</f>
        <v> Kellermann-Fischer</v>
      </c>
      <c r="AB23" s="168" t="s">
        <v>28</v>
      </c>
      <c r="AC23" s="534" t="str">
        <f>E22</f>
        <v> König</v>
      </c>
      <c r="AD23" s="365">
        <f>AD22+$AD$5</f>
        <v>0.4583333333333333</v>
      </c>
      <c r="AE23" s="170" t="s">
        <v>29</v>
      </c>
    </row>
    <row r="24" spans="2:31" ht="17.25" customHeight="1">
      <c r="B24" s="171"/>
      <c r="C24" s="10">
        <v>3</v>
      </c>
      <c r="D24" s="216">
        <f>'[18]Gruppen'!D25</f>
        <v>58</v>
      </c>
      <c r="E24" s="657" t="str">
        <f>'[18]Gruppen'!E25</f>
        <v> Kellermann-Fischer</v>
      </c>
      <c r="F24" s="57" t="str">
        <f>'[18]Gruppen'!F25</f>
        <v> Nicole</v>
      </c>
      <c r="G24" s="58" t="str">
        <f>'[18]Gruppen'!G25</f>
        <v>MÜ</v>
      </c>
      <c r="H24" s="39"/>
      <c r="I24" s="40"/>
      <c r="J24" s="11"/>
      <c r="K24" s="39"/>
      <c r="L24" s="40"/>
      <c r="M24" s="11"/>
      <c r="N24" s="681"/>
      <c r="O24" s="681"/>
      <c r="P24" s="681"/>
      <c r="Q24" s="39"/>
      <c r="R24" s="40"/>
      <c r="S24" s="11"/>
      <c r="T24" s="12"/>
      <c r="U24" s="40"/>
      <c r="V24" s="41"/>
      <c r="W24" s="13"/>
      <c r="X24" s="42"/>
      <c r="Y24" s="43"/>
      <c r="Z24" s="55" t="s">
        <v>12</v>
      </c>
      <c r="AA24" s="167" t="str">
        <f>E25</f>
        <v> Melzer</v>
      </c>
      <c r="AB24" s="168" t="s">
        <v>28</v>
      </c>
      <c r="AC24" s="169" t="str">
        <f>E23</f>
        <v> Jenisch</v>
      </c>
      <c r="AD24" s="365">
        <f>AD23+$AD$5</f>
        <v>0.47916666666666663</v>
      </c>
      <c r="AE24" s="170" t="s">
        <v>29</v>
      </c>
    </row>
    <row r="25" spans="2:31" ht="17.25" customHeight="1" thickBot="1">
      <c r="B25" s="173"/>
      <c r="C25" s="532">
        <v>4</v>
      </c>
      <c r="D25" s="533">
        <f>'[18]Gruppen'!D26</f>
        <v>61</v>
      </c>
      <c r="E25" s="53" t="str">
        <f>'[18]Gruppen'!E26</f>
        <v> Melzer</v>
      </c>
      <c r="F25" s="53" t="str">
        <f>'[18]Gruppen'!F26</f>
        <v> Nat</v>
      </c>
      <c r="G25" s="54" t="str">
        <f>'[18]Gruppen'!G26</f>
        <v>MR</v>
      </c>
      <c r="H25" s="45"/>
      <c r="I25" s="46"/>
      <c r="J25" s="14"/>
      <c r="K25" s="45"/>
      <c r="L25" s="46"/>
      <c r="M25" s="14"/>
      <c r="N25" s="45"/>
      <c r="O25" s="46"/>
      <c r="P25" s="14"/>
      <c r="Q25" s="680"/>
      <c r="R25" s="680"/>
      <c r="S25" s="680"/>
      <c r="T25" s="47"/>
      <c r="U25" s="46"/>
      <c r="V25" s="48"/>
      <c r="W25" s="15"/>
      <c r="X25" s="49"/>
      <c r="Y25" s="50"/>
      <c r="Z25" s="55" t="s">
        <v>13</v>
      </c>
      <c r="AA25" s="534" t="str">
        <f>E22</f>
        <v> König</v>
      </c>
      <c r="AB25" s="168" t="s">
        <v>28</v>
      </c>
      <c r="AC25" s="169" t="str">
        <f>E23</f>
        <v> Jenisch</v>
      </c>
      <c r="AD25" s="365">
        <f>AD24+$AD$5</f>
        <v>0.49999999999999994</v>
      </c>
      <c r="AE25" s="170" t="s">
        <v>29</v>
      </c>
    </row>
    <row r="26" spans="4:31" ht="17.25" customHeight="1">
      <c r="D26" s="23"/>
      <c r="E26" s="23"/>
      <c r="F26" s="23"/>
      <c r="G26" s="64"/>
      <c r="W26" s="18"/>
      <c r="X26" s="18"/>
      <c r="Y26" s="18"/>
      <c r="Z26" s="56" t="s">
        <v>14</v>
      </c>
      <c r="AA26" s="658" t="str">
        <f>E24</f>
        <v> Kellermann-Fischer</v>
      </c>
      <c r="AB26" s="168" t="s">
        <v>28</v>
      </c>
      <c r="AC26" s="182" t="str">
        <f>E25</f>
        <v> Melzer</v>
      </c>
      <c r="AD26" s="370">
        <f>AD25+$AD$5</f>
        <v>0.5208333333333333</v>
      </c>
      <c r="AE26" s="491" t="s">
        <v>29</v>
      </c>
    </row>
    <row r="27" spans="2:31" ht="17.25" customHeight="1" thickBot="1">
      <c r="B27" s="1"/>
      <c r="D27" s="23"/>
      <c r="E27" s="662" t="s">
        <v>17</v>
      </c>
      <c r="F27" s="662"/>
      <c r="G27" s="662"/>
      <c r="N27" s="3"/>
      <c r="O27" s="3"/>
      <c r="Q27" s="3"/>
      <c r="R27" s="3"/>
      <c r="T27" s="3"/>
      <c r="U27" s="3"/>
      <c r="W27" s="19"/>
      <c r="X27" s="19"/>
      <c r="Y27" s="18"/>
      <c r="Z27" s="530" t="s">
        <v>43</v>
      </c>
      <c r="AA27" s="134">
        <f>AA20</f>
        <v>44535</v>
      </c>
      <c r="AB27" s="51"/>
      <c r="AC27" s="52" t="str">
        <f>AC20</f>
        <v>Halle 1</v>
      </c>
      <c r="AD27" s="373" t="s">
        <v>30</v>
      </c>
      <c r="AE27" s="76">
        <f>AE20+1</f>
        <v>28</v>
      </c>
    </row>
    <row r="28" spans="2:31" ht="17.25" customHeight="1" thickBot="1">
      <c r="B28" s="4" t="s">
        <v>1</v>
      </c>
      <c r="C28" s="5" t="s">
        <v>2</v>
      </c>
      <c r="D28" s="4" t="s">
        <v>3</v>
      </c>
      <c r="E28" s="6" t="s">
        <v>4</v>
      </c>
      <c r="F28" s="6" t="s">
        <v>5</v>
      </c>
      <c r="G28" s="6" t="s">
        <v>6</v>
      </c>
      <c r="H28" s="677">
        <v>1</v>
      </c>
      <c r="I28" s="677"/>
      <c r="J28" s="678"/>
      <c r="K28" s="679">
        <v>2</v>
      </c>
      <c r="L28" s="677"/>
      <c r="M28" s="678"/>
      <c r="N28" s="679">
        <v>3</v>
      </c>
      <c r="O28" s="677"/>
      <c r="P28" s="678"/>
      <c r="Q28" s="679">
        <v>4</v>
      </c>
      <c r="R28" s="677"/>
      <c r="S28" s="678"/>
      <c r="T28" s="679" t="s">
        <v>7</v>
      </c>
      <c r="U28" s="677"/>
      <c r="V28" s="678"/>
      <c r="W28" s="679" t="s">
        <v>8</v>
      </c>
      <c r="X28" s="677"/>
      <c r="Y28" s="678"/>
      <c r="Z28" s="55" t="s">
        <v>9</v>
      </c>
      <c r="AA28" s="167" t="str">
        <f>E29</f>
        <v> Offermann</v>
      </c>
      <c r="AB28" s="168" t="s">
        <v>28</v>
      </c>
      <c r="AC28" s="169" t="str">
        <f>E32</f>
        <v> Mönch</v>
      </c>
      <c r="AD28" s="365">
        <f>AD21</f>
        <v>0.4166666666666667</v>
      </c>
      <c r="AE28" s="170" t="s">
        <v>29</v>
      </c>
    </row>
    <row r="29" spans="2:31" ht="17.25" customHeight="1">
      <c r="B29" s="165"/>
      <c r="C29" s="7">
        <v>1</v>
      </c>
      <c r="D29" s="216">
        <f>'[18]Gruppen'!D30</f>
        <v>64</v>
      </c>
      <c r="E29" s="57" t="str">
        <f>'[18]Gruppen'!E30</f>
        <v> Offermann</v>
      </c>
      <c r="F29" s="57" t="str">
        <f>'[18]Gruppen'!F30</f>
        <v> Annette</v>
      </c>
      <c r="G29" s="58" t="str">
        <f>'[18]Gruppen'!G30</f>
        <v>MR</v>
      </c>
      <c r="H29" s="8"/>
      <c r="I29" s="8"/>
      <c r="J29" s="9"/>
      <c r="K29" s="30"/>
      <c r="L29" s="31"/>
      <c r="M29" s="32"/>
      <c r="N29" s="30"/>
      <c r="O29" s="31"/>
      <c r="P29" s="32"/>
      <c r="Q29" s="30"/>
      <c r="R29" s="31"/>
      <c r="S29" s="32"/>
      <c r="T29" s="33"/>
      <c r="U29" s="31"/>
      <c r="V29" s="34"/>
      <c r="W29" s="35"/>
      <c r="X29" s="36"/>
      <c r="Y29" s="37"/>
      <c r="Z29" s="55" t="s">
        <v>10</v>
      </c>
      <c r="AA29" s="167" t="str">
        <f>E30</f>
        <v> Agresti</v>
      </c>
      <c r="AB29" s="168" t="s">
        <v>28</v>
      </c>
      <c r="AC29" s="169" t="str">
        <f>E31</f>
        <v> Algermissen</v>
      </c>
      <c r="AD29" s="365">
        <f>AD28+$AD$5</f>
        <v>0.4375</v>
      </c>
      <c r="AE29" s="170" t="s">
        <v>29</v>
      </c>
    </row>
    <row r="30" spans="2:31" ht="17.25" customHeight="1">
      <c r="B30" s="171"/>
      <c r="C30" s="10">
        <v>2</v>
      </c>
      <c r="D30" s="216">
        <f>'[18]Gruppen'!D31</f>
        <v>54</v>
      </c>
      <c r="E30" s="57" t="str">
        <f>'[18]Gruppen'!E31</f>
        <v> Agresti</v>
      </c>
      <c r="F30" s="57" t="str">
        <f>'[18]Gruppen'!F31</f>
        <v> Sandra</v>
      </c>
      <c r="G30" s="58" t="str">
        <f>'[18]Gruppen'!G31</f>
        <v>DÜ</v>
      </c>
      <c r="H30" s="39"/>
      <c r="I30" s="40"/>
      <c r="J30" s="11"/>
      <c r="K30" s="681"/>
      <c r="L30" s="681"/>
      <c r="M30" s="681"/>
      <c r="N30" s="39"/>
      <c r="O30" s="40"/>
      <c r="P30" s="11"/>
      <c r="Q30" s="39"/>
      <c r="R30" s="40"/>
      <c r="S30" s="11"/>
      <c r="T30" s="12"/>
      <c r="U30" s="40"/>
      <c r="V30" s="41"/>
      <c r="W30" s="13"/>
      <c r="X30" s="42"/>
      <c r="Y30" s="43"/>
      <c r="Z30" s="55" t="s">
        <v>11</v>
      </c>
      <c r="AA30" s="167" t="str">
        <f>E31</f>
        <v> Algermissen</v>
      </c>
      <c r="AB30" s="168" t="s">
        <v>28</v>
      </c>
      <c r="AC30" s="169" t="str">
        <f>E29</f>
        <v> Offermann</v>
      </c>
      <c r="AD30" s="365">
        <f>AD29+$AD$5</f>
        <v>0.4583333333333333</v>
      </c>
      <c r="AE30" s="170" t="s">
        <v>29</v>
      </c>
    </row>
    <row r="31" spans="2:31" ht="17.25" customHeight="1">
      <c r="B31" s="171"/>
      <c r="C31" s="10">
        <v>3</v>
      </c>
      <c r="D31" s="216">
        <f>'[18]Gruppen'!D32</f>
        <v>55</v>
      </c>
      <c r="E31" s="57" t="str">
        <f>'[18]Gruppen'!E32</f>
        <v> Algermissen</v>
      </c>
      <c r="F31" s="57" t="str">
        <f>'[18]Gruppen'!F32</f>
        <v> Petra</v>
      </c>
      <c r="G31" s="58" t="str">
        <f>'[18]Gruppen'!G32</f>
        <v>DÜ</v>
      </c>
      <c r="H31" s="39"/>
      <c r="I31" s="40"/>
      <c r="J31" s="11"/>
      <c r="K31" s="39"/>
      <c r="L31" s="40"/>
      <c r="M31" s="11"/>
      <c r="N31" s="681"/>
      <c r="O31" s="681"/>
      <c r="P31" s="681"/>
      <c r="Q31" s="39"/>
      <c r="R31" s="40"/>
      <c r="S31" s="11"/>
      <c r="T31" s="12"/>
      <c r="U31" s="40"/>
      <c r="V31" s="41"/>
      <c r="W31" s="13"/>
      <c r="X31" s="42"/>
      <c r="Y31" s="43"/>
      <c r="Z31" s="55" t="s">
        <v>12</v>
      </c>
      <c r="AA31" s="167" t="str">
        <f>E32</f>
        <v> Mönch</v>
      </c>
      <c r="AB31" s="168" t="s">
        <v>28</v>
      </c>
      <c r="AC31" s="169" t="str">
        <f>E30</f>
        <v> Agresti</v>
      </c>
      <c r="AD31" s="365">
        <f>AD30+$AD$5</f>
        <v>0.47916666666666663</v>
      </c>
      <c r="AE31" s="170" t="s">
        <v>29</v>
      </c>
    </row>
    <row r="32" spans="2:31" ht="17.25" customHeight="1" thickBot="1">
      <c r="B32" s="173"/>
      <c r="C32" s="532">
        <v>4</v>
      </c>
      <c r="D32" s="533">
        <f>'[18]Gruppen'!D33</f>
        <v>63</v>
      </c>
      <c r="E32" s="53" t="str">
        <f>'[18]Gruppen'!E33</f>
        <v> Mönch</v>
      </c>
      <c r="F32" s="53" t="str">
        <f>'[18]Gruppen'!F33</f>
        <v> Andrea</v>
      </c>
      <c r="G32" s="54" t="str">
        <f>'[18]Gruppen'!G33</f>
        <v>OWL</v>
      </c>
      <c r="H32" s="45"/>
      <c r="I32" s="46"/>
      <c r="J32" s="14"/>
      <c r="K32" s="45"/>
      <c r="L32" s="46"/>
      <c r="M32" s="14"/>
      <c r="N32" s="45"/>
      <c r="O32" s="46"/>
      <c r="P32" s="14"/>
      <c r="Q32" s="680"/>
      <c r="R32" s="680"/>
      <c r="S32" s="680"/>
      <c r="T32" s="47"/>
      <c r="U32" s="46"/>
      <c r="V32" s="48"/>
      <c r="W32" s="15"/>
      <c r="X32" s="49"/>
      <c r="Y32" s="50"/>
      <c r="Z32" s="55" t="s">
        <v>13</v>
      </c>
      <c r="AA32" s="167" t="str">
        <f>E29</f>
        <v> Offermann</v>
      </c>
      <c r="AB32" s="168" t="s">
        <v>28</v>
      </c>
      <c r="AC32" s="169" t="str">
        <f>E30</f>
        <v> Agresti</v>
      </c>
      <c r="AD32" s="365">
        <f>AD31+$AD$5</f>
        <v>0.49999999999999994</v>
      </c>
      <c r="AE32" s="170" t="s">
        <v>29</v>
      </c>
    </row>
    <row r="33" spans="4:31" ht="17.25" customHeight="1">
      <c r="D33" s="23"/>
      <c r="E33" s="23"/>
      <c r="F33" s="23"/>
      <c r="G33" s="64"/>
      <c r="Z33" s="56" t="s">
        <v>14</v>
      </c>
      <c r="AA33" s="180" t="str">
        <f>E31</f>
        <v> Algermissen</v>
      </c>
      <c r="AB33" s="181" t="s">
        <v>28</v>
      </c>
      <c r="AC33" s="182" t="str">
        <f>E32</f>
        <v> Mönch</v>
      </c>
      <c r="AD33" s="370">
        <f>AD32+$AD$5</f>
        <v>0.5208333333333333</v>
      </c>
      <c r="AE33" s="491" t="s">
        <v>29</v>
      </c>
    </row>
    <row r="34" spans="2:31" ht="17.25" customHeight="1" hidden="1" thickBot="1">
      <c r="B34" s="1"/>
      <c r="D34" s="23"/>
      <c r="E34" s="662" t="s">
        <v>81</v>
      </c>
      <c r="F34" s="662"/>
      <c r="G34" s="662"/>
      <c r="N34" s="3"/>
      <c r="O34" s="3"/>
      <c r="Q34" s="3"/>
      <c r="R34" s="3"/>
      <c r="T34" s="3"/>
      <c r="U34" s="3"/>
      <c r="W34" s="3"/>
      <c r="X34" s="3"/>
      <c r="Z34" s="530" t="s">
        <v>43</v>
      </c>
      <c r="AA34" s="134">
        <f>AA27</f>
        <v>44535</v>
      </c>
      <c r="AB34" s="51"/>
      <c r="AC34" s="52" t="str">
        <f>AC27</f>
        <v>Halle 1</v>
      </c>
      <c r="AD34" s="373" t="s">
        <v>30</v>
      </c>
      <c r="AE34" s="76">
        <f>AE27+1</f>
        <v>29</v>
      </c>
    </row>
    <row r="35" spans="2:31" ht="17.25" customHeight="1" hidden="1" thickBot="1">
      <c r="B35" s="4" t="s">
        <v>1</v>
      </c>
      <c r="C35" s="5" t="s">
        <v>2</v>
      </c>
      <c r="D35" s="4" t="s">
        <v>3</v>
      </c>
      <c r="E35" s="6" t="s">
        <v>4</v>
      </c>
      <c r="F35" s="6" t="s">
        <v>5</v>
      </c>
      <c r="G35" s="6" t="s">
        <v>6</v>
      </c>
      <c r="H35" s="677">
        <v>1</v>
      </c>
      <c r="I35" s="677"/>
      <c r="J35" s="678"/>
      <c r="K35" s="679">
        <v>2</v>
      </c>
      <c r="L35" s="677"/>
      <c r="M35" s="678"/>
      <c r="N35" s="679">
        <v>3</v>
      </c>
      <c r="O35" s="677"/>
      <c r="P35" s="678"/>
      <c r="Q35" s="679">
        <v>4</v>
      </c>
      <c r="R35" s="677"/>
      <c r="S35" s="678"/>
      <c r="T35" s="679" t="s">
        <v>7</v>
      </c>
      <c r="U35" s="677"/>
      <c r="V35" s="678"/>
      <c r="W35" s="679" t="s">
        <v>8</v>
      </c>
      <c r="X35" s="677"/>
      <c r="Y35" s="678"/>
      <c r="Z35" s="55" t="s">
        <v>9</v>
      </c>
      <c r="AA35" s="167" t="e">
        <f>E36</f>
        <v>#N/A</v>
      </c>
      <c r="AB35" s="168" t="s">
        <v>28</v>
      </c>
      <c r="AC35" s="169" t="e">
        <f>E39</f>
        <v>#N/A</v>
      </c>
      <c r="AD35" s="365">
        <f>AD28</f>
        <v>0.4166666666666667</v>
      </c>
      <c r="AE35" s="170" t="s">
        <v>29</v>
      </c>
    </row>
    <row r="36" spans="2:31" ht="17.25" customHeight="1" hidden="1">
      <c r="B36" s="165"/>
      <c r="C36" s="7">
        <v>1</v>
      </c>
      <c r="D36" s="216" t="e">
        <f>'[18]Gruppen'!D37</f>
        <v>#N/A</v>
      </c>
      <c r="E36" s="57" t="e">
        <f>'[18]Gruppen'!E37</f>
        <v>#N/A</v>
      </c>
      <c r="F36" s="57" t="e">
        <f>'[18]Gruppen'!F37</f>
        <v>#N/A</v>
      </c>
      <c r="G36" s="58" t="e">
        <f>'[18]Gruppen'!G37</f>
        <v>#N/A</v>
      </c>
      <c r="H36" s="8"/>
      <c r="I36" s="8"/>
      <c r="J36" s="9"/>
      <c r="K36" s="30"/>
      <c r="L36" s="31"/>
      <c r="M36" s="32"/>
      <c r="N36" s="30"/>
      <c r="O36" s="31"/>
      <c r="P36" s="32"/>
      <c r="Q36" s="30"/>
      <c r="R36" s="31"/>
      <c r="S36" s="32"/>
      <c r="T36" s="33"/>
      <c r="U36" s="31"/>
      <c r="V36" s="34"/>
      <c r="W36" s="35"/>
      <c r="X36" s="36"/>
      <c r="Y36" s="37"/>
      <c r="Z36" s="55" t="s">
        <v>10</v>
      </c>
      <c r="AA36" s="167" t="e">
        <f>E37</f>
        <v>#N/A</v>
      </c>
      <c r="AB36" s="168" t="s">
        <v>28</v>
      </c>
      <c r="AC36" s="169" t="e">
        <f>E38</f>
        <v>#N/A</v>
      </c>
      <c r="AD36" s="365">
        <f>AD35+$AD$5</f>
        <v>0.4375</v>
      </c>
      <c r="AE36" s="170" t="s">
        <v>29</v>
      </c>
    </row>
    <row r="37" spans="2:31" ht="17.25" customHeight="1" hidden="1">
      <c r="B37" s="171"/>
      <c r="C37" s="10">
        <v>2</v>
      </c>
      <c r="D37" s="216" t="e">
        <f>'[18]Gruppen'!D38</f>
        <v>#N/A</v>
      </c>
      <c r="E37" s="57" t="e">
        <f>'[18]Gruppen'!E38</f>
        <v>#N/A</v>
      </c>
      <c r="F37" s="57" t="e">
        <f>'[18]Gruppen'!F38</f>
        <v>#N/A</v>
      </c>
      <c r="G37" s="58" t="e">
        <f>'[18]Gruppen'!G38</f>
        <v>#N/A</v>
      </c>
      <c r="H37" s="39"/>
      <c r="I37" s="40"/>
      <c r="J37" s="11"/>
      <c r="K37" s="681"/>
      <c r="L37" s="681"/>
      <c r="M37" s="681"/>
      <c r="N37" s="39"/>
      <c r="O37" s="40"/>
      <c r="P37" s="11"/>
      <c r="Q37" s="39"/>
      <c r="R37" s="40"/>
      <c r="S37" s="11"/>
      <c r="T37" s="12"/>
      <c r="U37" s="40"/>
      <c r="V37" s="41"/>
      <c r="W37" s="13"/>
      <c r="X37" s="42"/>
      <c r="Y37" s="43"/>
      <c r="Z37" s="55" t="s">
        <v>11</v>
      </c>
      <c r="AA37" s="167" t="e">
        <f>E38</f>
        <v>#N/A</v>
      </c>
      <c r="AB37" s="168" t="s">
        <v>28</v>
      </c>
      <c r="AC37" s="169" t="e">
        <f>E36</f>
        <v>#N/A</v>
      </c>
      <c r="AD37" s="365">
        <f>AD36+$AD$5</f>
        <v>0.4583333333333333</v>
      </c>
      <c r="AE37" s="170" t="s">
        <v>29</v>
      </c>
    </row>
    <row r="38" spans="2:31" ht="17.25" customHeight="1" hidden="1">
      <c r="B38" s="171"/>
      <c r="C38" s="10">
        <v>3</v>
      </c>
      <c r="D38" s="216" t="e">
        <f>'[18]Gruppen'!D39</f>
        <v>#N/A</v>
      </c>
      <c r="E38" s="57" t="e">
        <f>'[18]Gruppen'!E39</f>
        <v>#N/A</v>
      </c>
      <c r="F38" s="57" t="e">
        <f>'[18]Gruppen'!F39</f>
        <v>#N/A</v>
      </c>
      <c r="G38" s="58" t="e">
        <f>'[18]Gruppen'!G39</f>
        <v>#N/A</v>
      </c>
      <c r="H38" s="39"/>
      <c r="I38" s="40"/>
      <c r="J38" s="11"/>
      <c r="K38" s="39"/>
      <c r="L38" s="40"/>
      <c r="M38" s="11"/>
      <c r="N38" s="681"/>
      <c r="O38" s="681"/>
      <c r="P38" s="681"/>
      <c r="Q38" s="39"/>
      <c r="R38" s="40"/>
      <c r="S38" s="11"/>
      <c r="T38" s="12"/>
      <c r="U38" s="40"/>
      <c r="V38" s="41"/>
      <c r="W38" s="13"/>
      <c r="X38" s="42"/>
      <c r="Y38" s="43"/>
      <c r="Z38" s="55" t="s">
        <v>12</v>
      </c>
      <c r="AA38" s="167" t="e">
        <f>E39</f>
        <v>#N/A</v>
      </c>
      <c r="AB38" s="168" t="s">
        <v>28</v>
      </c>
      <c r="AC38" s="169" t="e">
        <f>E37</f>
        <v>#N/A</v>
      </c>
      <c r="AD38" s="365">
        <f>AD37+$AD$5</f>
        <v>0.47916666666666663</v>
      </c>
      <c r="AE38" s="170" t="s">
        <v>29</v>
      </c>
    </row>
    <row r="39" spans="2:31" ht="17.25" customHeight="1" hidden="1" thickBot="1">
      <c r="B39" s="44"/>
      <c r="C39" s="174">
        <v>4</v>
      </c>
      <c r="D39" s="533" t="e">
        <f>'[18]Gruppen'!D40</f>
        <v>#N/A</v>
      </c>
      <c r="E39" s="53" t="e">
        <f>'[18]Gruppen'!E40</f>
        <v>#N/A</v>
      </c>
      <c r="F39" s="53" t="e">
        <f>'[18]Gruppen'!F40</f>
        <v>#N/A</v>
      </c>
      <c r="G39" s="54" t="e">
        <f>'[18]Gruppen'!G40</f>
        <v>#N/A</v>
      </c>
      <c r="H39" s="536"/>
      <c r="I39" s="537"/>
      <c r="J39" s="538"/>
      <c r="K39" s="536"/>
      <c r="L39" s="537"/>
      <c r="M39" s="538"/>
      <c r="N39" s="536"/>
      <c r="O39" s="537"/>
      <c r="P39" s="538"/>
      <c r="Q39" s="692"/>
      <c r="R39" s="692"/>
      <c r="S39" s="692"/>
      <c r="T39" s="539"/>
      <c r="U39" s="537"/>
      <c r="V39" s="540"/>
      <c r="W39" s="541"/>
      <c r="X39" s="542"/>
      <c r="Y39" s="543"/>
      <c r="Z39" s="55" t="s">
        <v>13</v>
      </c>
      <c r="AA39" s="167" t="e">
        <f>E36</f>
        <v>#N/A</v>
      </c>
      <c r="AB39" s="168" t="s">
        <v>28</v>
      </c>
      <c r="AC39" s="169" t="e">
        <f>E37</f>
        <v>#N/A</v>
      </c>
      <c r="AD39" s="365">
        <f>AD38+$AD$5</f>
        <v>0.49999999999999994</v>
      </c>
      <c r="AE39" s="170" t="s">
        <v>29</v>
      </c>
    </row>
    <row r="40" spans="4:31" ht="17.25" customHeight="1" hidden="1">
      <c r="D40" s="23"/>
      <c r="E40" s="23"/>
      <c r="F40" s="23"/>
      <c r="G40" s="64"/>
      <c r="W40" s="18"/>
      <c r="X40" s="18"/>
      <c r="Y40" s="18"/>
      <c r="Z40" s="56" t="s">
        <v>14</v>
      </c>
      <c r="AA40" s="180" t="e">
        <f>E38</f>
        <v>#N/A</v>
      </c>
      <c r="AB40" s="181" t="s">
        <v>28</v>
      </c>
      <c r="AC40" s="182" t="e">
        <f>E39</f>
        <v>#N/A</v>
      </c>
      <c r="AD40" s="370">
        <f>AD39+$AD$5</f>
        <v>0.5208333333333333</v>
      </c>
      <c r="AE40" s="491" t="s">
        <v>29</v>
      </c>
    </row>
    <row r="41" spans="2:31" s="240" customFormat="1" ht="17.25" customHeight="1" hidden="1" thickBot="1">
      <c r="B41" s="544"/>
      <c r="E41" s="687" t="s">
        <v>82</v>
      </c>
      <c r="F41" s="687"/>
      <c r="G41" s="687"/>
      <c r="N41" s="545"/>
      <c r="O41" s="545"/>
      <c r="Q41" s="545"/>
      <c r="R41" s="545"/>
      <c r="T41" s="545"/>
      <c r="U41" s="545"/>
      <c r="W41" s="546"/>
      <c r="X41" s="546"/>
      <c r="Y41" s="547"/>
      <c r="Z41" s="548"/>
      <c r="AA41" s="549">
        <f>AA34</f>
        <v>44535</v>
      </c>
      <c r="AB41" s="550"/>
      <c r="AC41" s="551" t="str">
        <f>AC34</f>
        <v>Halle 1</v>
      </c>
      <c r="AD41" s="552" t="s">
        <v>30</v>
      </c>
      <c r="AE41" s="553">
        <f>AE34+1</f>
        <v>30</v>
      </c>
    </row>
    <row r="42" spans="2:31" s="240" customFormat="1" ht="17.25" customHeight="1" hidden="1" thickBot="1">
      <c r="B42" s="554" t="s">
        <v>1</v>
      </c>
      <c r="C42" s="555" t="s">
        <v>2</v>
      </c>
      <c r="D42" s="554" t="s">
        <v>3</v>
      </c>
      <c r="E42" s="556" t="s">
        <v>4</v>
      </c>
      <c r="F42" s="556" t="s">
        <v>5</v>
      </c>
      <c r="G42" s="556" t="s">
        <v>6</v>
      </c>
      <c r="H42" s="689">
        <v>1</v>
      </c>
      <c r="I42" s="689"/>
      <c r="J42" s="690"/>
      <c r="K42" s="691">
        <v>2</v>
      </c>
      <c r="L42" s="689"/>
      <c r="M42" s="690"/>
      <c r="N42" s="691">
        <v>3</v>
      </c>
      <c r="O42" s="689"/>
      <c r="P42" s="690"/>
      <c r="Q42" s="691">
        <v>4</v>
      </c>
      <c r="R42" s="689"/>
      <c r="S42" s="690"/>
      <c r="T42" s="691" t="s">
        <v>7</v>
      </c>
      <c r="U42" s="689"/>
      <c r="V42" s="690"/>
      <c r="W42" s="691" t="s">
        <v>8</v>
      </c>
      <c r="X42" s="689"/>
      <c r="Y42" s="690"/>
      <c r="Z42" s="557" t="s">
        <v>9</v>
      </c>
      <c r="AA42" s="558" t="e">
        <f>E43</f>
        <v>#N/A</v>
      </c>
      <c r="AB42" s="559" t="s">
        <v>28</v>
      </c>
      <c r="AC42" s="560" t="e">
        <f>E46</f>
        <v>#N/A</v>
      </c>
      <c r="AD42" s="264">
        <f>AD35</f>
        <v>0.4166666666666667</v>
      </c>
      <c r="AE42" s="561" t="s">
        <v>29</v>
      </c>
    </row>
    <row r="43" spans="2:31" s="240" customFormat="1" ht="17.25" customHeight="1" hidden="1">
      <c r="B43" s="562"/>
      <c r="C43" s="563">
        <v>1</v>
      </c>
      <c r="D43" s="564" t="e">
        <f>'[18]Gruppen'!D44</f>
        <v>#N/A</v>
      </c>
      <c r="E43" s="565" t="e">
        <f>'[18]Gruppen'!E44</f>
        <v>#N/A</v>
      </c>
      <c r="F43" s="565" t="e">
        <f>'[18]Gruppen'!F44</f>
        <v>#N/A</v>
      </c>
      <c r="G43" s="566" t="e">
        <f>'[18]Gruppen'!G44</f>
        <v>#N/A</v>
      </c>
      <c r="H43" s="567"/>
      <c r="I43" s="567"/>
      <c r="J43" s="568"/>
      <c r="K43" s="569"/>
      <c r="L43" s="570"/>
      <c r="M43" s="571"/>
      <c r="N43" s="569"/>
      <c r="O43" s="570"/>
      <c r="P43" s="571"/>
      <c r="Q43" s="569"/>
      <c r="R43" s="570"/>
      <c r="S43" s="571"/>
      <c r="T43" s="572"/>
      <c r="U43" s="570"/>
      <c r="V43" s="573"/>
      <c r="W43" s="574"/>
      <c r="X43" s="575"/>
      <c r="Y43" s="576"/>
      <c r="Z43" s="557" t="s">
        <v>10</v>
      </c>
      <c r="AA43" s="285" t="e">
        <f>E44</f>
        <v>#N/A</v>
      </c>
      <c r="AB43" s="577" t="s">
        <v>28</v>
      </c>
      <c r="AC43" s="578" t="e">
        <f>E45</f>
        <v>#N/A</v>
      </c>
      <c r="AD43" s="579">
        <f>AD42</f>
        <v>0.4166666666666667</v>
      </c>
      <c r="AE43" s="580" t="s">
        <v>29</v>
      </c>
    </row>
    <row r="44" spans="2:31" s="240" customFormat="1" ht="17.25" customHeight="1" hidden="1">
      <c r="B44" s="581"/>
      <c r="C44" s="582">
        <v>2</v>
      </c>
      <c r="D44" s="564" t="e">
        <f>'[18]Gruppen'!D45</f>
        <v>#N/A</v>
      </c>
      <c r="E44" s="565" t="e">
        <f>'[18]Gruppen'!E45</f>
        <v>#N/A</v>
      </c>
      <c r="F44" s="565" t="e">
        <f>'[18]Gruppen'!F45</f>
        <v>#N/A</v>
      </c>
      <c r="G44" s="566" t="e">
        <f>'[18]Gruppen'!G45</f>
        <v>#N/A</v>
      </c>
      <c r="H44" s="583"/>
      <c r="I44" s="584"/>
      <c r="J44" s="585"/>
      <c r="K44" s="688"/>
      <c r="L44" s="688"/>
      <c r="M44" s="688"/>
      <c r="N44" s="583"/>
      <c r="O44" s="584"/>
      <c r="P44" s="585"/>
      <c r="Q44" s="583"/>
      <c r="R44" s="584"/>
      <c r="S44" s="585"/>
      <c r="T44" s="586"/>
      <c r="U44" s="584"/>
      <c r="V44" s="587"/>
      <c r="W44" s="588"/>
      <c r="X44" s="589"/>
      <c r="Y44" s="590"/>
      <c r="Z44" s="557" t="s">
        <v>11</v>
      </c>
      <c r="AA44" s="285" t="e">
        <f>E45</f>
        <v>#N/A</v>
      </c>
      <c r="AB44" s="577" t="s">
        <v>28</v>
      </c>
      <c r="AC44" s="578" t="e">
        <f>E43</f>
        <v>#N/A</v>
      </c>
      <c r="AD44" s="579">
        <f>AD43+$AD$5</f>
        <v>0.4375</v>
      </c>
      <c r="AE44" s="580" t="s">
        <v>29</v>
      </c>
    </row>
    <row r="45" spans="2:31" s="240" customFormat="1" ht="17.25" customHeight="1" hidden="1">
      <c r="B45" s="581"/>
      <c r="C45" s="582">
        <v>3</v>
      </c>
      <c r="D45" s="564" t="e">
        <f>'[18]Gruppen'!D46</f>
        <v>#N/A</v>
      </c>
      <c r="E45" s="565" t="e">
        <f>'[18]Gruppen'!E46</f>
        <v>#N/A</v>
      </c>
      <c r="F45" s="565" t="e">
        <f>'[18]Gruppen'!F46</f>
        <v>#N/A</v>
      </c>
      <c r="G45" s="566" t="e">
        <f>'[18]Gruppen'!G46</f>
        <v>#N/A</v>
      </c>
      <c r="H45" s="583"/>
      <c r="I45" s="584"/>
      <c r="J45" s="585"/>
      <c r="K45" s="583"/>
      <c r="L45" s="584"/>
      <c r="M45" s="585"/>
      <c r="N45" s="688"/>
      <c r="O45" s="688"/>
      <c r="P45" s="688"/>
      <c r="Q45" s="583"/>
      <c r="R45" s="584"/>
      <c r="S45" s="585"/>
      <c r="T45" s="586"/>
      <c r="U45" s="584"/>
      <c r="V45" s="587"/>
      <c r="W45" s="588"/>
      <c r="X45" s="589"/>
      <c r="Y45" s="590"/>
      <c r="Z45" s="557" t="s">
        <v>12</v>
      </c>
      <c r="AA45" s="558" t="e">
        <f>E46</f>
        <v>#N/A</v>
      </c>
      <c r="AB45" s="559" t="s">
        <v>28</v>
      </c>
      <c r="AC45" s="560" t="e">
        <f>E44</f>
        <v>#N/A</v>
      </c>
      <c r="AD45" s="264">
        <f>AD44+$AD$5</f>
        <v>0.4583333333333333</v>
      </c>
      <c r="AE45" s="561" t="s">
        <v>29</v>
      </c>
    </row>
    <row r="46" spans="2:31" s="240" customFormat="1" ht="17.25" customHeight="1" hidden="1" thickBot="1">
      <c r="B46" s="591"/>
      <c r="C46" s="592">
        <v>4</v>
      </c>
      <c r="D46" s="593" t="e">
        <f>'[18]Gruppen'!D47</f>
        <v>#N/A</v>
      </c>
      <c r="E46" s="594" t="e">
        <f>'[18]Gruppen'!E47</f>
        <v>#N/A</v>
      </c>
      <c r="F46" s="594" t="e">
        <f>'[18]Gruppen'!F47</f>
        <v>#N/A</v>
      </c>
      <c r="G46" s="595" t="e">
        <f>'[18]Gruppen'!G47</f>
        <v>#N/A</v>
      </c>
      <c r="H46" s="596"/>
      <c r="I46" s="597"/>
      <c r="J46" s="598"/>
      <c r="K46" s="596"/>
      <c r="L46" s="597"/>
      <c r="M46" s="598"/>
      <c r="N46" s="596"/>
      <c r="O46" s="597"/>
      <c r="P46" s="598"/>
      <c r="Q46" s="682"/>
      <c r="R46" s="682"/>
      <c r="S46" s="682"/>
      <c r="T46" s="599"/>
      <c r="U46" s="597"/>
      <c r="V46" s="600"/>
      <c r="W46" s="601"/>
      <c r="X46" s="602"/>
      <c r="Y46" s="603"/>
      <c r="Z46" s="557" t="s">
        <v>13</v>
      </c>
      <c r="AA46" s="285" t="e">
        <f>E43</f>
        <v>#N/A</v>
      </c>
      <c r="AB46" s="577" t="s">
        <v>28</v>
      </c>
      <c r="AC46" s="578" t="e">
        <f>E44</f>
        <v>#N/A</v>
      </c>
      <c r="AD46" s="579">
        <f>AD44+$AD$5</f>
        <v>0.4583333333333333</v>
      </c>
      <c r="AE46" s="580" t="s">
        <v>29</v>
      </c>
    </row>
    <row r="47" spans="2:31" s="240" customFormat="1" ht="17.25" customHeight="1" hidden="1">
      <c r="B47" s="604"/>
      <c r="C47" s="547"/>
      <c r="D47" s="547"/>
      <c r="E47" s="547"/>
      <c r="F47" s="547"/>
      <c r="G47" s="605"/>
      <c r="W47" s="547"/>
      <c r="X47" s="547"/>
      <c r="Y47" s="547"/>
      <c r="Z47" s="606" t="s">
        <v>14</v>
      </c>
      <c r="AA47" s="607" t="e">
        <f>E45</f>
        <v>#N/A</v>
      </c>
      <c r="AB47" s="608" t="s">
        <v>28</v>
      </c>
      <c r="AC47" s="609" t="e">
        <f>E46</f>
        <v>#N/A</v>
      </c>
      <c r="AD47" s="610">
        <f>AD46+$AD$5</f>
        <v>0.47916666666666663</v>
      </c>
      <c r="AE47" s="611" t="s">
        <v>29</v>
      </c>
    </row>
    <row r="48" spans="2:31" ht="14.25" customHeight="1" hidden="1" thickBot="1">
      <c r="B48" s="1"/>
      <c r="C48" s="18"/>
      <c r="D48" s="24"/>
      <c r="E48" s="662" t="s">
        <v>83</v>
      </c>
      <c r="F48" s="662"/>
      <c r="G48" s="662"/>
      <c r="N48" s="3"/>
      <c r="O48" s="3"/>
      <c r="Q48" s="3"/>
      <c r="R48" s="3"/>
      <c r="T48" s="3"/>
      <c r="U48" s="3"/>
      <c r="W48" s="19"/>
      <c r="X48" s="19"/>
      <c r="Y48" s="18"/>
      <c r="Z48" s="530"/>
      <c r="AA48" s="134">
        <f>AA41</f>
        <v>44535</v>
      </c>
      <c r="AB48" s="51"/>
      <c r="AC48" s="52" t="str">
        <f>AC41</f>
        <v>Halle 1</v>
      </c>
      <c r="AD48" s="373" t="s">
        <v>30</v>
      </c>
      <c r="AE48" s="76">
        <f>AE41+1</f>
        <v>31</v>
      </c>
    </row>
    <row r="49" spans="2:31" ht="14.25" customHeight="1" hidden="1" thickBot="1">
      <c r="B49" s="4" t="s">
        <v>1</v>
      </c>
      <c r="C49" s="5" t="s">
        <v>2</v>
      </c>
      <c r="D49" s="4" t="s">
        <v>3</v>
      </c>
      <c r="E49" s="6" t="s">
        <v>4</v>
      </c>
      <c r="F49" s="6" t="s">
        <v>5</v>
      </c>
      <c r="G49" s="6" t="s">
        <v>6</v>
      </c>
      <c r="H49" s="677">
        <v>1</v>
      </c>
      <c r="I49" s="677"/>
      <c r="J49" s="678"/>
      <c r="K49" s="679">
        <v>2</v>
      </c>
      <c r="L49" s="677"/>
      <c r="M49" s="678"/>
      <c r="N49" s="679">
        <v>3</v>
      </c>
      <c r="O49" s="677"/>
      <c r="P49" s="678"/>
      <c r="Q49" s="679">
        <v>4</v>
      </c>
      <c r="R49" s="677"/>
      <c r="S49" s="678"/>
      <c r="T49" s="679" t="s">
        <v>7</v>
      </c>
      <c r="U49" s="677"/>
      <c r="V49" s="678"/>
      <c r="W49" s="679" t="s">
        <v>8</v>
      </c>
      <c r="X49" s="677"/>
      <c r="Y49" s="678"/>
      <c r="Z49" s="55" t="s">
        <v>9</v>
      </c>
      <c r="AA49" s="167" t="e">
        <f>E50</f>
        <v>#N/A</v>
      </c>
      <c r="AB49" s="168" t="s">
        <v>28</v>
      </c>
      <c r="AC49" s="169" t="e">
        <f>E53</f>
        <v>#REF!</v>
      </c>
      <c r="AD49" s="365">
        <f>AD42</f>
        <v>0.4166666666666667</v>
      </c>
      <c r="AE49" s="170" t="s">
        <v>29</v>
      </c>
    </row>
    <row r="50" spans="2:31" ht="14.25" customHeight="1" hidden="1">
      <c r="B50" s="165"/>
      <c r="C50" s="7">
        <v>1</v>
      </c>
      <c r="D50" s="216" t="e">
        <f>'[18]Gruppen'!D51</f>
        <v>#N/A</v>
      </c>
      <c r="E50" s="57" t="e">
        <f>'[18]Gruppen'!E51</f>
        <v>#N/A</v>
      </c>
      <c r="F50" s="57" t="e">
        <f>'[18]Gruppen'!F51</f>
        <v>#N/A</v>
      </c>
      <c r="G50" s="58" t="e">
        <f>'[18]Gruppen'!G51</f>
        <v>#N/A</v>
      </c>
      <c r="H50" s="8"/>
      <c r="I50" s="8"/>
      <c r="J50" s="9"/>
      <c r="K50" s="30"/>
      <c r="L50" s="31"/>
      <c r="M50" s="32"/>
      <c r="N50" s="30"/>
      <c r="O50" s="31"/>
      <c r="P50" s="32"/>
      <c r="Q50" s="30"/>
      <c r="R50" s="31"/>
      <c r="S50" s="32"/>
      <c r="T50" s="33"/>
      <c r="U50" s="31"/>
      <c r="V50" s="34"/>
      <c r="W50" s="35"/>
      <c r="X50" s="36"/>
      <c r="Y50" s="37"/>
      <c r="Z50" s="55" t="s">
        <v>10</v>
      </c>
      <c r="AA50" s="167" t="e">
        <f>E51</f>
        <v>#N/A</v>
      </c>
      <c r="AB50" s="168" t="s">
        <v>28</v>
      </c>
      <c r="AC50" s="169" t="e">
        <f>E52</f>
        <v>#REF!</v>
      </c>
      <c r="AD50" s="365">
        <f>AD49+$AD$5</f>
        <v>0.4375</v>
      </c>
      <c r="AE50" s="170" t="s">
        <v>29</v>
      </c>
    </row>
    <row r="51" spans="2:31" ht="14.25" customHeight="1" hidden="1">
      <c r="B51" s="171"/>
      <c r="C51" s="10">
        <v>2</v>
      </c>
      <c r="D51" s="216" t="e">
        <f>'[18]Gruppen'!D52</f>
        <v>#N/A</v>
      </c>
      <c r="E51" s="57" t="e">
        <f>'[18]Gruppen'!E52</f>
        <v>#N/A</v>
      </c>
      <c r="F51" s="57" t="e">
        <f>'[18]Gruppen'!F52</f>
        <v>#N/A</v>
      </c>
      <c r="G51" s="58" t="e">
        <f>'[18]Gruppen'!G52</f>
        <v>#N/A</v>
      </c>
      <c r="H51" s="39"/>
      <c r="I51" s="40"/>
      <c r="J51" s="11"/>
      <c r="K51" s="681"/>
      <c r="L51" s="681"/>
      <c r="M51" s="681"/>
      <c r="N51" s="39"/>
      <c r="O51" s="40"/>
      <c r="P51" s="11"/>
      <c r="Q51" s="39"/>
      <c r="R51" s="40"/>
      <c r="S51" s="11"/>
      <c r="T51" s="12"/>
      <c r="U51" s="40"/>
      <c r="V51" s="41"/>
      <c r="W51" s="13"/>
      <c r="X51" s="42"/>
      <c r="Y51" s="43"/>
      <c r="Z51" s="55" t="s">
        <v>11</v>
      </c>
      <c r="AA51" s="167" t="e">
        <f>E52</f>
        <v>#REF!</v>
      </c>
      <c r="AB51" s="168" t="s">
        <v>28</v>
      </c>
      <c r="AC51" s="169" t="e">
        <f>E50</f>
        <v>#N/A</v>
      </c>
      <c r="AD51" s="365">
        <f>AD50+$AD$5</f>
        <v>0.4583333333333333</v>
      </c>
      <c r="AE51" s="170" t="s">
        <v>29</v>
      </c>
    </row>
    <row r="52" spans="2:31" ht="14.25" customHeight="1" hidden="1">
      <c r="B52" s="171"/>
      <c r="C52" s="10">
        <v>3</v>
      </c>
      <c r="D52" s="216" t="e">
        <f>'[18]Gruppen'!D53</f>
        <v>#REF!</v>
      </c>
      <c r="E52" s="57" t="e">
        <f>'[18]Gruppen'!E53</f>
        <v>#REF!</v>
      </c>
      <c r="F52" s="57" t="e">
        <f>'[18]Gruppen'!F53</f>
        <v>#REF!</v>
      </c>
      <c r="G52" s="58" t="e">
        <f>'[18]Gruppen'!G53</f>
        <v>#REF!</v>
      </c>
      <c r="H52" s="39"/>
      <c r="I52" s="40"/>
      <c r="J52" s="11"/>
      <c r="K52" s="39"/>
      <c r="L52" s="40"/>
      <c r="M52" s="11"/>
      <c r="N52" s="681"/>
      <c r="O52" s="681"/>
      <c r="P52" s="681"/>
      <c r="Q52" s="39"/>
      <c r="R52" s="40"/>
      <c r="S52" s="11"/>
      <c r="T52" s="12"/>
      <c r="U52" s="40"/>
      <c r="V52" s="41"/>
      <c r="W52" s="13"/>
      <c r="X52" s="42"/>
      <c r="Y52" s="43"/>
      <c r="Z52" s="55" t="s">
        <v>12</v>
      </c>
      <c r="AA52" s="167" t="e">
        <f>E53</f>
        <v>#REF!</v>
      </c>
      <c r="AB52" s="168" t="s">
        <v>28</v>
      </c>
      <c r="AC52" s="169" t="e">
        <f>E51</f>
        <v>#N/A</v>
      </c>
      <c r="AD52" s="365">
        <f>AD51+$AD$5</f>
        <v>0.47916666666666663</v>
      </c>
      <c r="AE52" s="170" t="s">
        <v>29</v>
      </c>
    </row>
    <row r="53" spans="2:31" ht="14.25" customHeight="1" hidden="1" thickBot="1">
      <c r="B53" s="173"/>
      <c r="C53" s="532">
        <v>4</v>
      </c>
      <c r="D53" s="533" t="e">
        <f>'[18]Gruppen'!D54</f>
        <v>#REF!</v>
      </c>
      <c r="E53" s="53" t="e">
        <f>'[18]Gruppen'!E54</f>
        <v>#REF!</v>
      </c>
      <c r="F53" s="53" t="e">
        <f>'[18]Gruppen'!F54</f>
        <v>#REF!</v>
      </c>
      <c r="G53" s="54" t="e">
        <f>'[18]Gruppen'!G54</f>
        <v>#REF!</v>
      </c>
      <c r="H53" s="45"/>
      <c r="I53" s="46"/>
      <c r="J53" s="14"/>
      <c r="K53" s="45"/>
      <c r="L53" s="46"/>
      <c r="M53" s="14"/>
      <c r="N53" s="45"/>
      <c r="O53" s="46"/>
      <c r="P53" s="14"/>
      <c r="Q53" s="680"/>
      <c r="R53" s="680"/>
      <c r="S53" s="680"/>
      <c r="T53" s="47"/>
      <c r="U53" s="46"/>
      <c r="V53" s="48"/>
      <c r="W53" s="15"/>
      <c r="X53" s="49"/>
      <c r="Y53" s="50"/>
      <c r="Z53" s="55" t="s">
        <v>13</v>
      </c>
      <c r="AA53" s="167" t="e">
        <f>E50</f>
        <v>#N/A</v>
      </c>
      <c r="AB53" s="168" t="s">
        <v>28</v>
      </c>
      <c r="AC53" s="169" t="e">
        <f>E51</f>
        <v>#N/A</v>
      </c>
      <c r="AD53" s="365">
        <f>AD52+$AD$5</f>
        <v>0.49999999999999994</v>
      </c>
      <c r="AE53" s="170" t="s">
        <v>29</v>
      </c>
    </row>
    <row r="54" spans="23:31" ht="14.25" customHeight="1" hidden="1">
      <c r="W54" s="18"/>
      <c r="X54" s="18"/>
      <c r="Y54" s="18"/>
      <c r="Z54" s="56" t="s">
        <v>14</v>
      </c>
      <c r="AA54" s="180" t="e">
        <f>E52</f>
        <v>#REF!</v>
      </c>
      <c r="AB54" s="181" t="s">
        <v>28</v>
      </c>
      <c r="AC54" s="182" t="e">
        <f>E53</f>
        <v>#REF!</v>
      </c>
      <c r="AD54" s="370">
        <f>AD53+$AD$5</f>
        <v>0.5208333333333333</v>
      </c>
      <c r="AE54" s="491" t="s">
        <v>29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74">
    <mergeCell ref="H28:J28"/>
    <mergeCell ref="E27:G27"/>
    <mergeCell ref="H14:J14"/>
    <mergeCell ref="H21:J21"/>
    <mergeCell ref="E6:G6"/>
    <mergeCell ref="E13:G13"/>
    <mergeCell ref="E20:G20"/>
    <mergeCell ref="H7:J7"/>
    <mergeCell ref="W49:Y49"/>
    <mergeCell ref="N49:P49"/>
    <mergeCell ref="Q49:S49"/>
    <mergeCell ref="W28:Y28"/>
    <mergeCell ref="W42:Y42"/>
    <mergeCell ref="Q35:S35"/>
    <mergeCell ref="Q32:S32"/>
    <mergeCell ref="Q39:S39"/>
    <mergeCell ref="Q42:S42"/>
    <mergeCell ref="T35:V35"/>
    <mergeCell ref="W7:Y7"/>
    <mergeCell ref="T7:V7"/>
    <mergeCell ref="N21:P21"/>
    <mergeCell ref="T14:V14"/>
    <mergeCell ref="W14:Y14"/>
    <mergeCell ref="N10:P10"/>
    <mergeCell ref="Q7:S7"/>
    <mergeCell ref="Q11:S11"/>
    <mergeCell ref="Q14:S14"/>
    <mergeCell ref="B1:AE1"/>
    <mergeCell ref="B2:AE2"/>
    <mergeCell ref="B3:AE3"/>
    <mergeCell ref="B4:AE4"/>
    <mergeCell ref="Q53:S53"/>
    <mergeCell ref="T49:V49"/>
    <mergeCell ref="T42:V42"/>
    <mergeCell ref="N45:P45"/>
    <mergeCell ref="Q46:S46"/>
    <mergeCell ref="K51:M51"/>
    <mergeCell ref="N52:P52"/>
    <mergeCell ref="K44:M44"/>
    <mergeCell ref="H42:J42"/>
    <mergeCell ref="K42:M42"/>
    <mergeCell ref="N42:P42"/>
    <mergeCell ref="H49:J49"/>
    <mergeCell ref="K49:M49"/>
    <mergeCell ref="K30:M30"/>
    <mergeCell ref="E41:G41"/>
    <mergeCell ref="E48:G48"/>
    <mergeCell ref="N38:P38"/>
    <mergeCell ref="N35:P35"/>
    <mergeCell ref="E34:G34"/>
    <mergeCell ref="K37:M37"/>
    <mergeCell ref="K35:M35"/>
    <mergeCell ref="H35:J35"/>
    <mergeCell ref="N31:P31"/>
    <mergeCell ref="W35:Y35"/>
    <mergeCell ref="Q18:S18"/>
    <mergeCell ref="T21:V21"/>
    <mergeCell ref="W21:Y21"/>
    <mergeCell ref="T28:V28"/>
    <mergeCell ref="Q28:S28"/>
    <mergeCell ref="Q25:S25"/>
    <mergeCell ref="Q21:S21"/>
    <mergeCell ref="N24:P24"/>
    <mergeCell ref="K28:M28"/>
    <mergeCell ref="K23:M23"/>
    <mergeCell ref="K16:M16"/>
    <mergeCell ref="N17:P17"/>
    <mergeCell ref="N28:P28"/>
    <mergeCell ref="K14:M14"/>
    <mergeCell ref="N14:P14"/>
    <mergeCell ref="K21:M21"/>
    <mergeCell ref="K7:M7"/>
    <mergeCell ref="N7:P7"/>
    <mergeCell ref="K9:M9"/>
  </mergeCells>
  <printOptions/>
  <pageMargins left="0.45" right="0.1968503937007874" top="0.5905511811023623" bottom="0.29" header="0" footer="0.16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V140"/>
  <sheetViews>
    <sheetView workbookViewId="0" topLeftCell="B4">
      <selection activeCell="I41" sqref="I41"/>
    </sheetView>
  </sheetViews>
  <sheetFormatPr defaultColWidth="11.421875" defaultRowHeight="12.75"/>
  <cols>
    <col min="1" max="1" width="3.57421875" style="0" hidden="1" customWidth="1"/>
    <col min="2" max="2" width="3.57421875" style="0" customWidth="1"/>
    <col min="3" max="3" width="4.7109375" style="0" hidden="1" customWidth="1"/>
    <col min="4" max="4" width="5.00390625" style="0" hidden="1" customWidth="1"/>
    <col min="5" max="5" width="24.28125" style="0" hidden="1" customWidth="1"/>
    <col min="6" max="6" width="3.8515625" style="0" hidden="1" customWidth="1"/>
    <col min="7" max="7" width="29.8515625" style="0" customWidth="1"/>
    <col min="8" max="8" width="3.8515625" style="0" customWidth="1"/>
    <col min="9" max="9" width="29.7109375" style="0" customWidth="1"/>
    <col min="10" max="10" width="4.00390625" style="0" customWidth="1"/>
    <col min="11" max="11" width="29.7109375" style="0" customWidth="1"/>
    <col min="12" max="12" width="4.00390625" style="0" customWidth="1"/>
    <col min="13" max="13" width="29.421875" style="0" customWidth="1"/>
    <col min="14" max="14" width="5.421875" style="0" customWidth="1"/>
    <col min="15" max="15" width="4.8515625" style="17" hidden="1" customWidth="1"/>
    <col min="16" max="16" width="20.28125" style="0" hidden="1" customWidth="1"/>
    <col min="17" max="17" width="7.28125" style="0" hidden="1" customWidth="1"/>
    <col min="18" max="18" width="22.28125" style="0" hidden="1" customWidth="1"/>
    <col min="19" max="24" width="0" style="0" hidden="1" customWidth="1"/>
  </cols>
  <sheetData>
    <row r="1" spans="1:14" ht="27" customHeight="1">
      <c r="A1" s="663" t="str">
        <f>'[18]Gruppen'!B1</f>
        <v>52. Westdeutsche Senioren - Einzelmeisterschaft 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</row>
    <row r="2" spans="1:14" ht="27" customHeight="1">
      <c r="A2" s="663" t="str">
        <f>'[18]Gruppen'!B2</f>
        <v>04. + 05. Dezember  2021  in Hamm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7" customHeight="1">
      <c r="A3" s="663" t="str">
        <f>'[18]Gruppen'!B3</f>
        <v>Seniorinnen 50 - Einzel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5" s="22" customFormat="1" ht="15" customHeight="1">
      <c r="A4" s="696" t="s">
        <v>44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503"/>
    </row>
    <row r="5" spans="4:15" s="493" customFormat="1" ht="15" customHeight="1">
      <c r="D5" s="494"/>
      <c r="E5" s="495">
        <f>'[18]Einzel_Zeit'!D5</f>
        <v>44534</v>
      </c>
      <c r="G5" s="495">
        <f>'[18]Einzel_Zeit'!H5</f>
        <v>44535</v>
      </c>
      <c r="I5" s="495">
        <f>'[18]Einzel_Zeit'!L5</f>
        <v>44535</v>
      </c>
      <c r="K5" s="495">
        <f>'[18]Einzel_Zeit'!P5</f>
        <v>44535</v>
      </c>
      <c r="O5" s="494"/>
    </row>
    <row r="6" spans="3:15" s="22" customFormat="1" ht="15" customHeight="1">
      <c r="C6" s="80" t="s">
        <v>45</v>
      </c>
      <c r="D6" s="80" t="s">
        <v>38</v>
      </c>
      <c r="E6" s="80" t="s">
        <v>46</v>
      </c>
      <c r="F6" s="80" t="s">
        <v>18</v>
      </c>
      <c r="G6" s="80" t="s">
        <v>19</v>
      </c>
      <c r="H6" s="80" t="s">
        <v>18</v>
      </c>
      <c r="I6" s="80" t="s">
        <v>20</v>
      </c>
      <c r="J6" s="80" t="s">
        <v>18</v>
      </c>
      <c r="K6" s="80" t="s">
        <v>21</v>
      </c>
      <c r="L6" s="80" t="s">
        <v>18</v>
      </c>
      <c r="M6" s="80" t="s">
        <v>39</v>
      </c>
      <c r="O6" s="503"/>
    </row>
    <row r="7" spans="4:15" s="25" customFormat="1" ht="12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O7" s="85"/>
    </row>
    <row r="8" spans="4:22" s="25" customFormat="1" ht="12" customHeight="1">
      <c r="D8" s="82"/>
      <c r="E8" s="83"/>
      <c r="F8" s="82"/>
      <c r="G8" s="83"/>
      <c r="H8" s="83"/>
      <c r="I8" s="83"/>
      <c r="J8" s="82"/>
      <c r="K8" s="82"/>
      <c r="L8" s="661" t="s">
        <v>22</v>
      </c>
      <c r="M8" s="694" t="str">
        <f>M25</f>
        <v> </v>
      </c>
      <c r="O8" s="64"/>
      <c r="P8" s="23" t="s">
        <v>47</v>
      </c>
      <c r="Q8" s="62" t="s">
        <v>32</v>
      </c>
      <c r="R8" s="62" t="s">
        <v>33</v>
      </c>
      <c r="S8" s="62" t="s">
        <v>34</v>
      </c>
      <c r="T8" s="62" t="s">
        <v>35</v>
      </c>
      <c r="U8" s="62" t="s">
        <v>36</v>
      </c>
      <c r="V8" s="62" t="s">
        <v>37</v>
      </c>
    </row>
    <row r="9" spans="1:22" s="25" customFormat="1" ht="12" customHeight="1">
      <c r="A9" s="85"/>
      <c r="B9" s="85"/>
      <c r="C9" s="85"/>
      <c r="D9" s="85"/>
      <c r="E9" s="84"/>
      <c r="F9" s="99"/>
      <c r="G9" s="84"/>
      <c r="H9" s="88"/>
      <c r="I9" s="84"/>
      <c r="J9" s="85"/>
      <c r="L9" s="670"/>
      <c r="M9" s="695"/>
      <c r="N9" s="85"/>
      <c r="O9" s="496" t="s">
        <v>22</v>
      </c>
      <c r="P9" s="147" t="str">
        <f>M8</f>
        <v> </v>
      </c>
      <c r="Q9" s="22" t="e">
        <f aca="true" t="shared" si="0" ref="Q9:Q24">MID(P9,3,FIND(" ",P9,3)-3)</f>
        <v>#VALUE!</v>
      </c>
      <c r="R9" s="22" t="e">
        <f aca="true" t="shared" si="1" ref="R9:R24">MID(P9,LEN(Q9)+3,999)</f>
        <v>#VALUE!</v>
      </c>
      <c r="S9" s="22" t="e">
        <f aca="true" t="shared" si="2" ref="S9:S25">LEFT(R9,FIND(" ",R9,3)-1)</f>
        <v>#VALUE!</v>
      </c>
      <c r="T9" s="22" t="e">
        <f aca="true" t="shared" si="3" ref="T9:T25">MID(R9,LEN(S9)+3,999)</f>
        <v>#VALUE!</v>
      </c>
      <c r="U9" s="22" t="e">
        <f aca="true" t="shared" si="4" ref="U9:U25">LEFT(T9,FIND(" ",T9,3)-1)</f>
        <v>#VALUE!</v>
      </c>
      <c r="V9" s="22" t="e">
        <f aca="true" t="shared" si="5" ref="V9:V25">MID(T9,LEN(U9)+4,999)</f>
        <v>#VALUE!</v>
      </c>
    </row>
    <row r="10" spans="1:22" s="25" customFormat="1" ht="12" customHeight="1">
      <c r="A10" s="82">
        <v>1</v>
      </c>
      <c r="B10" s="82"/>
      <c r="C10" s="82">
        <v>1</v>
      </c>
      <c r="D10" s="504">
        <v>1</v>
      </c>
      <c r="E10" s="505" t="str">
        <f>IF(OR(D10="",ISNA(VLOOKUP(D10,Teilnehmer,1,FALSE))),"Startnummer nicht vergeben",CONCATENATE("  ",VLOOKUP(D10,Teilnehmer,2,FALSE)," ",VLOOKUP(D10,Teilnehmer,3,FALSE)," , ",VLOOKUP(D10,Teilnehmer,4,FALSE),"   ",VLOOKUP(D10,Teilnehmer,5,FALSE)))</f>
        <v>  62  Michajlova ,  Tatjana   DÜ</v>
      </c>
      <c r="F10" s="93">
        <f>'[18]Erg_ ko-Runde'!P5</f>
        <v>1</v>
      </c>
      <c r="G10" s="84"/>
      <c r="H10" s="88"/>
      <c r="I10" s="84"/>
      <c r="J10" s="85"/>
      <c r="L10" s="661" t="s">
        <v>23</v>
      </c>
      <c r="M10" s="694" t="str">
        <f>IF(L17&lt;L33,K17,K33)</f>
        <v> </v>
      </c>
      <c r="N10" s="85"/>
      <c r="O10" s="496" t="s">
        <v>23</v>
      </c>
      <c r="P10" s="147" t="str">
        <f>M10</f>
        <v> </v>
      </c>
      <c r="Q10" s="22" t="e">
        <f t="shared" si="0"/>
        <v>#VALUE!</v>
      </c>
      <c r="R10" s="22" t="e">
        <f t="shared" si="1"/>
        <v>#VALUE!</v>
      </c>
      <c r="S10" s="22" t="e">
        <f t="shared" si="2"/>
        <v>#VALUE!</v>
      </c>
      <c r="T10" s="22" t="e">
        <f t="shared" si="3"/>
        <v>#VALUE!</v>
      </c>
      <c r="U10" s="22" t="e">
        <f t="shared" si="4"/>
        <v>#VALUE!</v>
      </c>
      <c r="V10" s="22" t="e">
        <f t="shared" si="5"/>
        <v>#VALUE!</v>
      </c>
    </row>
    <row r="11" spans="1:22" s="25" customFormat="1" ht="12" customHeight="1">
      <c r="A11" s="85"/>
      <c r="B11" s="82">
        <v>1</v>
      </c>
      <c r="C11" s="85"/>
      <c r="D11" s="85"/>
      <c r="E11" s="96">
        <f>IF(AND(LEN(E10)&gt;20,LEN(E12)&gt;20),CONCATENATE('[18]Erg_ ko-Runde'!B5,"   ",'[18]Erg_ ko-Runde'!C5," ",'[18]Erg_ ko-Runde'!D5,"   ",'[18]Erg_ ko-Runde'!E5,"   ",),"")</f>
      </c>
      <c r="F11" s="97"/>
      <c r="G11" s="506" t="str">
        <f>IF(F10=F12," ",IF(F10&lt;F12,E12,E10))</f>
        <v>  62  Michajlova ,  Tatjana   DÜ</v>
      </c>
      <c r="H11" s="104">
        <f>'[18]Erg_ ko-Runde'!P13</f>
      </c>
      <c r="I11" s="84"/>
      <c r="J11" s="85"/>
      <c r="L11" s="670"/>
      <c r="M11" s="695"/>
      <c r="N11" s="85"/>
      <c r="O11" s="496" t="s">
        <v>24</v>
      </c>
      <c r="P11" s="147" t="str">
        <f>M12</f>
        <v> </v>
      </c>
      <c r="Q11" s="22" t="e">
        <f t="shared" si="0"/>
        <v>#VALUE!</v>
      </c>
      <c r="R11" s="22" t="e">
        <f t="shared" si="1"/>
        <v>#VALUE!</v>
      </c>
      <c r="S11" s="22" t="e">
        <f t="shared" si="2"/>
        <v>#VALUE!</v>
      </c>
      <c r="T11" s="22" t="e">
        <f t="shared" si="3"/>
        <v>#VALUE!</v>
      </c>
      <c r="U11" s="22" t="e">
        <f t="shared" si="4"/>
        <v>#VALUE!</v>
      </c>
      <c r="V11" s="22" t="e">
        <f t="shared" si="5"/>
        <v>#VALUE!</v>
      </c>
    </row>
    <row r="12" spans="1:22" s="25" customFormat="1" ht="12" customHeight="1">
      <c r="A12" s="85">
        <v>2</v>
      </c>
      <c r="B12" s="85"/>
      <c r="C12" s="99">
        <v>16</v>
      </c>
      <c r="D12" s="497">
        <v>16</v>
      </c>
      <c r="E12" s="98" t="str">
        <f>IF(OR(D12="",ISNA(VLOOKUP(D12,Teilnehmer,1,FALSE))),"Startnummer nicht vergeben",CONCATENATE("  ",VLOOKUP(D12,Teilnehmer,2,FALSE)," ",VLOOKUP(D12,Teilnehmer,3,FALSE),"   ",VLOOKUP(D12,Teilnehmer,4,FALSE),"   ",VLOOKUP(D12,Teilnehmer,5,FALSE)))</f>
        <v>   ---      </v>
      </c>
      <c r="F12" s="100">
        <f>'[18]Erg_ ko-Runde'!Q5</f>
        <v>0</v>
      </c>
      <c r="G12" s="101" t="str">
        <f>CONCATENATE("    ",'[18]Erg_ ko-Runde'!Y5,"     ",'[18]Erg_ ko-Runde'!Z5,"     ",'[18]Erg_ ko-Runde'!AA5,"     ",'[18]Erg_ ko-Runde'!AB5,"     ",'[18]Erg_ ko-Runde'!AC5,)</f>
        <v>    1                    </v>
      </c>
      <c r="H12" s="507"/>
      <c r="I12" s="84"/>
      <c r="J12" s="85"/>
      <c r="L12" s="661" t="s">
        <v>24</v>
      </c>
      <c r="M12" s="694" t="str">
        <f>IF(J13&lt;J21,I13,I21)</f>
        <v> </v>
      </c>
      <c r="N12" s="85"/>
      <c r="O12" s="496" t="s">
        <v>24</v>
      </c>
      <c r="P12" s="147" t="str">
        <f>M14</f>
        <v> </v>
      </c>
      <c r="Q12" s="22" t="e">
        <f t="shared" si="0"/>
        <v>#VALUE!</v>
      </c>
      <c r="R12" s="22" t="e">
        <f t="shared" si="1"/>
        <v>#VALUE!</v>
      </c>
      <c r="S12" s="22" t="e">
        <f t="shared" si="2"/>
        <v>#VALUE!</v>
      </c>
      <c r="T12" s="22" t="e">
        <f t="shared" si="3"/>
        <v>#VALUE!</v>
      </c>
      <c r="U12" s="22" t="e">
        <f t="shared" si="4"/>
        <v>#VALUE!</v>
      </c>
      <c r="V12" s="22" t="e">
        <f t="shared" si="5"/>
        <v>#VALUE!</v>
      </c>
    </row>
    <row r="13" spans="1:22" s="25" customFormat="1" ht="12" customHeight="1">
      <c r="A13" s="85"/>
      <c r="B13" s="85"/>
      <c r="C13" s="99"/>
      <c r="D13" s="85"/>
      <c r="F13" s="99"/>
      <c r="G13" s="693" t="str">
        <f>CONCATENATE('[18]Erg_ ko-Runde'!B13,"   ",'[18]Erg_ ko-Runde'!C13," ",'[18]Erg_ ko-Runde'!D13,"   ",'[18]Erg_ ko-Runde'!E13,"   ",)</f>
        <v>Halle 2   Tisch  25   15:30h   </v>
      </c>
      <c r="H13" s="106"/>
      <c r="I13" s="103" t="str">
        <f>IF(H11=H15," ",IF(H11&lt;H15,G15,G11))</f>
        <v> </v>
      </c>
      <c r="J13" s="508">
        <f>'[18]Erg_ ko-Runde'!P17</f>
      </c>
      <c r="L13" s="670"/>
      <c r="M13" s="695"/>
      <c r="N13" s="85"/>
      <c r="O13" s="496" t="s">
        <v>27</v>
      </c>
      <c r="P13" s="147" t="str">
        <f>IF(H11&lt;H15,G11,G15)</f>
        <v> </v>
      </c>
      <c r="Q13" s="22" t="e">
        <f t="shared" si="0"/>
        <v>#VALUE!</v>
      </c>
      <c r="R13" s="22" t="e">
        <f t="shared" si="1"/>
        <v>#VALUE!</v>
      </c>
      <c r="S13" s="22" t="e">
        <f t="shared" si="2"/>
        <v>#VALUE!</v>
      </c>
      <c r="T13" s="22" t="e">
        <f t="shared" si="3"/>
        <v>#VALUE!</v>
      </c>
      <c r="U13" s="22" t="e">
        <f t="shared" si="4"/>
        <v>#VALUE!</v>
      </c>
      <c r="V13" s="22" t="e">
        <f t="shared" si="5"/>
        <v>#VALUE!</v>
      </c>
    </row>
    <row r="14" spans="1:22" s="25" customFormat="1" ht="12" customHeight="1">
      <c r="A14" s="85">
        <v>3</v>
      </c>
      <c r="B14" s="85"/>
      <c r="C14" s="99">
        <v>9</v>
      </c>
      <c r="D14" s="509">
        <v>11</v>
      </c>
      <c r="E14" s="505" t="str">
        <f>IF(OR(D14="",ISNA(VLOOKUP(D14,Teilnehmer,1,FALSE))),"Startnummer nicht vergeben",CONCATENATE("  ",VLOOKUP(D14,Teilnehmer,2,FALSE)," ",VLOOKUP(D14,Teilnehmer,3,FALSE)," , ",VLOOKUP(D14,Teilnehmer,4,FALSE),"   ",VLOOKUP(D14,Teilnehmer,5,FALSE)))</f>
        <v>  57  Jenisch ,  Petra   DÜ</v>
      </c>
      <c r="F14" s="105">
        <f>'[18]Erg_ ko-Runde'!P6</f>
      </c>
      <c r="G14" s="693"/>
      <c r="H14" s="106"/>
      <c r="I14" s="84" t="str">
        <f>CONCATENATE("   ",'[18]Erg_ ko-Runde'!Y13,"     ",'[18]Erg_ ko-Runde'!Z13,"     ",'[18]Erg_ ko-Runde'!AA13,"     ",'[18]Erg_ ko-Runde'!AB13,"     ",'[18]Erg_ ko-Runde'!AC13,)</f>
        <v>                       </v>
      </c>
      <c r="J14" s="510"/>
      <c r="L14" s="661" t="s">
        <v>24</v>
      </c>
      <c r="M14" s="694" t="str">
        <f>IF(J29&lt;J37,I29,I37)</f>
        <v> </v>
      </c>
      <c r="N14" s="85"/>
      <c r="O14" s="496" t="s">
        <v>27</v>
      </c>
      <c r="P14" s="147" t="str">
        <f>IF(H19&lt;H23,G19,G23)</f>
        <v>  64  Offermann ,  Annette   MR</v>
      </c>
      <c r="Q14" s="22" t="str">
        <f t="shared" si="0"/>
        <v>64</v>
      </c>
      <c r="R14" s="22" t="str">
        <f t="shared" si="1"/>
        <v>  Offermann ,  Annette   MR</v>
      </c>
      <c r="S14" s="22" t="str">
        <f t="shared" si="2"/>
        <v>  Offermann</v>
      </c>
      <c r="T14" s="22" t="str">
        <f t="shared" si="3"/>
        <v>  Annette   MR</v>
      </c>
      <c r="U14" s="22" t="str">
        <f t="shared" si="4"/>
        <v>  Annette</v>
      </c>
      <c r="V14" s="22" t="str">
        <f t="shared" si="5"/>
        <v>MR</v>
      </c>
    </row>
    <row r="15" spans="1:22" s="25" customFormat="1" ht="12" customHeight="1">
      <c r="A15" s="85"/>
      <c r="B15" s="85">
        <v>2</v>
      </c>
      <c r="C15" s="85"/>
      <c r="D15" s="85"/>
      <c r="E15" s="96" t="e">
        <f>IF(AND(LEN(E14)&gt;20,LEN(E16)&gt;20),CONCATENATE('[18]Erg_ ko-Runde'!B6,"   ",'[18]Erg_ ko-Runde'!C6," ",'[18]Erg_ ko-Runde'!D6,"   ",'[18]Erg_ ko-Runde'!E6,"   ",),"")</f>
        <v>#N/A</v>
      </c>
      <c r="F15" s="87"/>
      <c r="G15" s="511" t="str">
        <f>IF(F14=F16," ",IF(F14&lt;F16,E16,E14))</f>
        <v> </v>
      </c>
      <c r="H15" s="109">
        <f>'[18]Erg_ ko-Runde'!Q13</f>
      </c>
      <c r="I15" s="84"/>
      <c r="J15" s="512"/>
      <c r="L15" s="670"/>
      <c r="M15" s="695"/>
      <c r="N15" s="85"/>
      <c r="O15" s="496" t="s">
        <v>27</v>
      </c>
      <c r="P15" s="147" t="str">
        <f>IF(H27&lt;H31,G27,G31)</f>
        <v> </v>
      </c>
      <c r="Q15" s="22" t="e">
        <f t="shared" si="0"/>
        <v>#VALUE!</v>
      </c>
      <c r="R15" s="22" t="e">
        <f t="shared" si="1"/>
        <v>#VALUE!</v>
      </c>
      <c r="S15" s="22" t="e">
        <f t="shared" si="2"/>
        <v>#VALUE!</v>
      </c>
      <c r="T15" s="22" t="e">
        <f t="shared" si="3"/>
        <v>#VALUE!</v>
      </c>
      <c r="U15" s="22" t="e">
        <f t="shared" si="4"/>
        <v>#VALUE!</v>
      </c>
      <c r="V15" s="22" t="e">
        <f t="shared" si="5"/>
        <v>#VALUE!</v>
      </c>
    </row>
    <row r="16" spans="1:22" s="25" customFormat="1" ht="12" customHeight="1">
      <c r="A16" s="85">
        <v>4</v>
      </c>
      <c r="B16" s="85"/>
      <c r="C16" s="82">
        <v>8</v>
      </c>
      <c r="D16" s="509">
        <v>14</v>
      </c>
      <c r="E16" s="506" t="e">
        <f>IF(OR(D16="",ISNA(VLOOKUP(D16,Teilnehmer,1,FALSE))),"Startnummer nicht vergeben",CONCATENATE("  ",VLOOKUP(D16,Teilnehmer,2,FALSE)," ",VLOOKUP(D16,Teilnehmer,3,FALSE)," , ",VLOOKUP(D16,Teilnehmer,4,FALSE),"   ",VLOOKUP(D16,Teilnehmer,5,FALSE)))</f>
        <v>#N/A</v>
      </c>
      <c r="F16" s="107">
        <f>'[18]Erg_ ko-Runde'!Q6</f>
      </c>
      <c r="G16" s="84" t="str">
        <f>CONCATENATE("    ",'[18]Erg_ ko-Runde'!Y6,"     ",'[18]Erg_ ko-Runde'!Z6,"     ",'[18]Erg_ ko-Runde'!AA6,"     ",'[18]Erg_ ko-Runde'!AB6,"     ",'[18]Erg_ ko-Runde'!AC6,)</f>
        <v>                        </v>
      </c>
      <c r="H16" s="88"/>
      <c r="I16" s="84"/>
      <c r="J16" s="512"/>
      <c r="L16" s="85"/>
      <c r="N16" s="85"/>
      <c r="O16" s="496" t="s">
        <v>27</v>
      </c>
      <c r="P16" s="147" t="str">
        <f>IF(H35&lt;H39,G35,G39)</f>
        <v>  56  Ewinger ,  Simone   MR</v>
      </c>
      <c r="Q16" s="22" t="str">
        <f t="shared" si="0"/>
        <v>56</v>
      </c>
      <c r="R16" s="22" t="str">
        <f t="shared" si="1"/>
        <v>  Ewinger ,  Simone   MR</v>
      </c>
      <c r="S16" s="22" t="str">
        <f t="shared" si="2"/>
        <v>  Ewinger</v>
      </c>
      <c r="T16" s="22" t="str">
        <f t="shared" si="3"/>
        <v>  Simone   MR</v>
      </c>
      <c r="U16" s="22" t="str">
        <f t="shared" si="4"/>
        <v>  Simone</v>
      </c>
      <c r="V16" s="22" t="str">
        <f t="shared" si="5"/>
        <v>MR</v>
      </c>
    </row>
    <row r="17" spans="1:22" s="25" customFormat="1" ht="12" customHeight="1">
      <c r="A17" s="85"/>
      <c r="B17" s="85"/>
      <c r="C17" s="85"/>
      <c r="D17" s="85"/>
      <c r="F17" s="99"/>
      <c r="G17" s="84"/>
      <c r="H17" s="88"/>
      <c r="I17" s="693" t="str">
        <f>CONCATENATE('[18]Erg_ ko-Runde'!B17,"   ",'[18]Erg_ ko-Runde'!C17," ",'[18]Erg_ ko-Runde'!D17,"   ",'[18]Erg_ ko-Runde'!E17,"   ",)</f>
        <v>Halle 1   Tisch  5   17:00h   </v>
      </c>
      <c r="J17" s="512"/>
      <c r="K17" s="513" t="str">
        <f>IF(J13=J21," ",IF(J13&lt;J21,I21,I13))</f>
        <v> </v>
      </c>
      <c r="L17" s="508">
        <f>'[18]Erg_ ko-Runde'!P19</f>
      </c>
      <c r="N17" s="85"/>
      <c r="O17" s="496" t="s">
        <v>48</v>
      </c>
      <c r="P17" s="147" t="str">
        <f>IF(F10&lt;F12,E10,E12)</f>
        <v>   ---      </v>
      </c>
      <c r="Q17" s="22">
        <f t="shared" si="0"/>
      </c>
      <c r="R17" s="22" t="str">
        <f t="shared" si="1"/>
        <v> ---      </v>
      </c>
      <c r="S17" s="22" t="str">
        <f t="shared" si="2"/>
        <v> ---</v>
      </c>
      <c r="T17" s="22" t="str">
        <f t="shared" si="3"/>
        <v>    </v>
      </c>
      <c r="U17" s="22" t="str">
        <f t="shared" si="4"/>
        <v>  </v>
      </c>
      <c r="V17" s="22">
        <f t="shared" si="5"/>
      </c>
    </row>
    <row r="18" spans="1:22" s="25" customFormat="1" ht="12" customHeight="1">
      <c r="A18" s="85">
        <v>5</v>
      </c>
      <c r="B18" s="85"/>
      <c r="C18" s="82">
        <v>5</v>
      </c>
      <c r="D18" s="504">
        <v>5</v>
      </c>
      <c r="E18" s="505" t="e">
        <f>IF(OR(D18="",ISNA(VLOOKUP(D18,Teilnehmer,1,FALSE))),"Startnummer nicht vergeben",CONCATENATE("  ",VLOOKUP(D18,Teilnehmer,2,FALSE)," ",VLOOKUP(D18,Teilnehmer,3,FALSE)," , ",VLOOKUP(D18,Teilnehmer,4,FALSE),"   ",VLOOKUP(D18,Teilnehmer,5,FALSE)))</f>
        <v>#N/A</v>
      </c>
      <c r="F18" s="105">
        <f>'[18]Erg_ ko-Runde'!P7</f>
      </c>
      <c r="G18" s="84"/>
      <c r="H18" s="88"/>
      <c r="I18" s="693"/>
      <c r="J18" s="512"/>
      <c r="K18" s="25" t="str">
        <f>CONCATENATE("    ",'[18]Erg_ ko-Runde'!Y17,"     ",'[18]Erg_ ko-Runde'!Z17,"     ",'[18]Erg_ ko-Runde'!AA17,"     ",'[18]Erg_ ko-Runde'!AB17,"     ",'[18]Erg_ ko-Runde'!AC17,)</f>
        <v>                        </v>
      </c>
      <c r="L18" s="510"/>
      <c r="N18" s="85"/>
      <c r="O18" s="496" t="s">
        <v>48</v>
      </c>
      <c r="P18" s="147" t="e">
        <f>IF(F14&lt;F16,E14,E16)</f>
        <v>#N/A</v>
      </c>
      <c r="Q18" s="22" t="e">
        <f t="shared" si="0"/>
        <v>#N/A</v>
      </c>
      <c r="R18" s="22" t="e">
        <f t="shared" si="1"/>
        <v>#N/A</v>
      </c>
      <c r="S18" s="22" t="e">
        <f t="shared" si="2"/>
        <v>#N/A</v>
      </c>
      <c r="T18" s="22" t="e">
        <f t="shared" si="3"/>
        <v>#N/A</v>
      </c>
      <c r="U18" s="22" t="e">
        <f t="shared" si="4"/>
        <v>#N/A</v>
      </c>
      <c r="V18" s="22" t="e">
        <f t="shared" si="5"/>
        <v>#N/A</v>
      </c>
    </row>
    <row r="19" spans="1:22" s="25" customFormat="1" ht="12" customHeight="1">
      <c r="A19" s="85"/>
      <c r="B19" s="85">
        <v>3</v>
      </c>
      <c r="C19" s="85"/>
      <c r="D19" s="85"/>
      <c r="E19" s="96" t="e">
        <f>IF(AND(LEN(E18)&gt;20,LEN(E20)&gt;20),CONCATENATE('[18]Erg_ ko-Runde'!B7,"   ",'[18]Erg_ ko-Runde'!C7," ",'[18]Erg_ ko-Runde'!D7,"   ",'[18]Erg_ ko-Runde'!E7,"   ",),"")</f>
        <v>#N/A</v>
      </c>
      <c r="F19" s="512"/>
      <c r="G19" s="506" t="str">
        <f>IF(F18=F20," ",IF(F18&lt;F20,E20,E18))</f>
        <v> </v>
      </c>
      <c r="H19" s="104">
        <f>'[18]Erg_ ko-Runde'!P14</f>
      </c>
      <c r="I19" s="84"/>
      <c r="J19" s="512"/>
      <c r="L19" s="512"/>
      <c r="N19" s="85"/>
      <c r="O19" s="496" t="s">
        <v>48</v>
      </c>
      <c r="P19" s="147" t="str">
        <f>IF(F18&lt;F20,E18,E20)</f>
        <v>  59  Kober ,  Cornelia   DÜ</v>
      </c>
      <c r="Q19" s="22" t="str">
        <f t="shared" si="0"/>
        <v>59</v>
      </c>
      <c r="R19" s="22" t="str">
        <f t="shared" si="1"/>
        <v>  Kober ,  Cornelia   DÜ</v>
      </c>
      <c r="S19" s="22" t="str">
        <f t="shared" si="2"/>
        <v>  Kober</v>
      </c>
      <c r="T19" s="22" t="str">
        <f t="shared" si="3"/>
        <v>  Cornelia   DÜ</v>
      </c>
      <c r="U19" s="22" t="str">
        <f t="shared" si="4"/>
        <v>  Cornelia</v>
      </c>
      <c r="V19" s="22" t="str">
        <f t="shared" si="5"/>
        <v>DÜ</v>
      </c>
    </row>
    <row r="20" spans="1:22" s="25" customFormat="1" ht="12" customHeight="1">
      <c r="A20" s="85">
        <v>6</v>
      </c>
      <c r="B20" s="85"/>
      <c r="C20" s="99">
        <v>12</v>
      </c>
      <c r="D20" s="509">
        <v>10</v>
      </c>
      <c r="E20" s="506" t="str">
        <f>IF(OR(D20="",ISNA(VLOOKUP(D20,Teilnehmer,1,FALSE))),"Startnummer nicht vergeben",CONCATENATE("  ",VLOOKUP(D20,Teilnehmer,2,FALSE)," ",VLOOKUP(D20,Teilnehmer,3,FALSE)," , ",VLOOKUP(D20,Teilnehmer,4,FALSE),"   ",VLOOKUP(D20,Teilnehmer,5,FALSE)))</f>
        <v>  59  Kober ,  Cornelia   DÜ</v>
      </c>
      <c r="F20" s="107">
        <f>'[18]Erg_ ko-Runde'!Q7</f>
      </c>
      <c r="G20" s="84" t="str">
        <f>CONCATENATE("    ",'[18]Erg_ ko-Runde'!Y7,"     ",'[18]Erg_ ko-Runde'!Z7,"     ",'[18]Erg_ ko-Runde'!AA7,"     ",'[18]Erg_ ko-Runde'!AB7,"     ",'[18]Erg_ ko-Runde'!AC7,)</f>
        <v>                        </v>
      </c>
      <c r="H20" s="507"/>
      <c r="I20" s="84"/>
      <c r="J20" s="512"/>
      <c r="L20" s="512"/>
      <c r="N20" s="85"/>
      <c r="O20" s="496" t="s">
        <v>48</v>
      </c>
      <c r="P20" s="147" t="str">
        <f>IF(F22&lt;F24,E22,E24)</f>
        <v>   --- ,    </v>
      </c>
      <c r="Q20" s="22">
        <f t="shared" si="0"/>
      </c>
      <c r="R20" s="22" t="str">
        <f t="shared" si="1"/>
        <v> --- ,    </v>
      </c>
      <c r="S20" s="22" t="str">
        <f t="shared" si="2"/>
        <v> ---</v>
      </c>
      <c r="T20" s="22" t="str">
        <f t="shared" si="3"/>
        <v>    </v>
      </c>
      <c r="U20" s="22" t="str">
        <f t="shared" si="4"/>
        <v>  </v>
      </c>
      <c r="V20" s="22">
        <f t="shared" si="5"/>
      </c>
    </row>
    <row r="21" spans="1:22" s="25" customFormat="1" ht="12" customHeight="1">
      <c r="A21" s="85"/>
      <c r="B21" s="85"/>
      <c r="C21" s="99"/>
      <c r="D21" s="85"/>
      <c r="F21" s="99"/>
      <c r="G21" s="693" t="str">
        <f>CONCATENATE('[18]Erg_ ko-Runde'!B14,"   ",'[18]Erg_ ko-Runde'!C14," ",'[18]Erg_ ko-Runde'!D14,"   ",'[18]Erg_ ko-Runde'!E14,"   ",)</f>
        <v>Halle 2   Tisch  26   15:30h   </v>
      </c>
      <c r="H21" s="106"/>
      <c r="I21" s="103" t="str">
        <f>IF(H19=H23," ",IF(H19&lt;H23,G23,G19))</f>
        <v> </v>
      </c>
      <c r="J21" s="107">
        <f>'[18]Erg_ ko-Runde'!Q17</f>
      </c>
      <c r="L21" s="512"/>
      <c r="N21" s="85"/>
      <c r="O21" s="496" t="s">
        <v>48</v>
      </c>
      <c r="P21" s="147" t="str">
        <f>IF(F26&lt;F28,E26,E28)</f>
        <v>   --- ,    </v>
      </c>
      <c r="Q21" s="22">
        <f t="shared" si="0"/>
      </c>
      <c r="R21" s="22" t="str">
        <f t="shared" si="1"/>
        <v> --- ,    </v>
      </c>
      <c r="S21" s="22" t="str">
        <f t="shared" si="2"/>
        <v> ---</v>
      </c>
      <c r="T21" s="22" t="str">
        <f t="shared" si="3"/>
        <v>    </v>
      </c>
      <c r="U21" s="22" t="str">
        <f t="shared" si="4"/>
        <v>  </v>
      </c>
      <c r="V21" s="22">
        <f t="shared" si="5"/>
      </c>
    </row>
    <row r="22" spans="1:22" s="25" customFormat="1" ht="12" customHeight="1">
      <c r="A22" s="85">
        <v>7</v>
      </c>
      <c r="B22" s="85"/>
      <c r="C22" s="99">
        <v>13</v>
      </c>
      <c r="D22" s="497">
        <v>16</v>
      </c>
      <c r="E22" s="92" t="str">
        <f>IF(OR(D22="",ISNA(VLOOKUP(D22,Teilnehmer,1,FALSE))),"Startnummer nicht vergeben",CONCATENATE("  ",VLOOKUP(D22,Teilnehmer,2,FALSE)," ",VLOOKUP(D22,Teilnehmer,3,FALSE)," , ",VLOOKUP(D22,Teilnehmer,4,FALSE),"   ",VLOOKUP(D22,Teilnehmer,5,FALSE)))</f>
        <v>   --- ,    </v>
      </c>
      <c r="F22" s="93">
        <f>'[18]Erg_ ko-Runde'!P8</f>
        <v>0</v>
      </c>
      <c r="G22" s="693"/>
      <c r="H22" s="106"/>
      <c r="I22" s="84" t="str">
        <f>CONCATENATE("    ",'[18]Erg_ ko-Runde'!Y14,"     ",'[18]Erg_ ko-Runde'!Z14,"     ",'[18]Erg_ ko-Runde'!AA14,"     ",'[18]Erg_ ko-Runde'!AB14,"     ",'[18]Erg_ ko-Runde'!AC14,)</f>
        <v>                        </v>
      </c>
      <c r="J22" s="85"/>
      <c r="L22" s="512"/>
      <c r="N22" s="85"/>
      <c r="O22" s="496" t="s">
        <v>48</v>
      </c>
      <c r="P22" s="147" t="e">
        <f>IF(F30&lt;F32,E30,E32)</f>
        <v>#N/A</v>
      </c>
      <c r="Q22" s="22" t="e">
        <f t="shared" si="0"/>
        <v>#N/A</v>
      </c>
      <c r="R22" s="22" t="e">
        <f t="shared" si="1"/>
        <v>#N/A</v>
      </c>
      <c r="S22" s="22" t="e">
        <f t="shared" si="2"/>
        <v>#N/A</v>
      </c>
      <c r="T22" s="22" t="e">
        <f t="shared" si="3"/>
        <v>#N/A</v>
      </c>
      <c r="U22" s="22" t="e">
        <f t="shared" si="4"/>
        <v>#N/A</v>
      </c>
      <c r="V22" s="22" t="e">
        <f t="shared" si="5"/>
        <v>#N/A</v>
      </c>
    </row>
    <row r="23" spans="1:22" s="25" customFormat="1" ht="12" customHeight="1">
      <c r="A23" s="85"/>
      <c r="B23" s="82">
        <v>4</v>
      </c>
      <c r="C23" s="85"/>
      <c r="D23" s="85"/>
      <c r="E23" s="96">
        <f>IF(AND(LEN(E22)&gt;20,LEN(E24)&gt;20),CONCATENATE('[18]Erg_ ko-Runde'!B8,"   ",'[18]Erg_ ko-Runde'!C8," ",'[18]Erg_ ko-Runde'!D8,"   ",'[18]Erg_ ko-Runde'!E8,"   ",),"")</f>
      </c>
      <c r="F23" s="97"/>
      <c r="G23" s="506" t="str">
        <f>IF(F22=F24," ",IF(F22&lt;F24,E24,E22))</f>
        <v>  64  Offermann ,  Annette   MR</v>
      </c>
      <c r="H23" s="109">
        <f>'[18]Erg_ ko-Runde'!Q14</f>
      </c>
      <c r="I23" s="84"/>
      <c r="J23" s="85"/>
      <c r="L23" s="512"/>
      <c r="N23" s="85"/>
      <c r="O23" s="496" t="s">
        <v>48</v>
      </c>
      <c r="P23" s="147" t="e">
        <f>IF(F34&lt;F36,E34,E36)</f>
        <v>#N/A</v>
      </c>
      <c r="Q23" s="22" t="e">
        <f t="shared" si="0"/>
        <v>#N/A</v>
      </c>
      <c r="R23" s="22" t="e">
        <f t="shared" si="1"/>
        <v>#N/A</v>
      </c>
      <c r="S23" s="22" t="e">
        <f t="shared" si="2"/>
        <v>#N/A</v>
      </c>
      <c r="T23" s="22" t="e">
        <f t="shared" si="3"/>
        <v>#N/A</v>
      </c>
      <c r="U23" s="22" t="e">
        <f t="shared" si="4"/>
        <v>#N/A</v>
      </c>
      <c r="V23" s="22" t="e">
        <f t="shared" si="5"/>
        <v>#N/A</v>
      </c>
    </row>
    <row r="24" spans="1:22" s="25" customFormat="1" ht="12" customHeight="1">
      <c r="A24" s="82">
        <v>8</v>
      </c>
      <c r="B24" s="82"/>
      <c r="C24" s="82">
        <v>4</v>
      </c>
      <c r="D24" s="504">
        <v>4</v>
      </c>
      <c r="E24" s="506" t="str">
        <f>IF(OR(D24="",ISNA(VLOOKUP(D24,Teilnehmer,1,FALSE))),"Startnummer nicht vergeben",CONCATENATE("  ",VLOOKUP(D24,Teilnehmer,2,FALSE)," ",VLOOKUP(D24,Teilnehmer,3,FALSE)," , ",VLOOKUP(D24,Teilnehmer,4,FALSE),"   ",VLOOKUP(D24,Teilnehmer,5,FALSE)))</f>
        <v>  64  Offermann ,  Annette   MR</v>
      </c>
      <c r="F24" s="100">
        <f>'[18]Erg_ ko-Runde'!Q8</f>
        <v>1</v>
      </c>
      <c r="G24" s="101" t="str">
        <f>CONCATENATE("    ",'[18]Erg_ ko-Runde'!Y8,"     ",'[18]Erg_ ko-Runde'!Z8,"     ",'[18]Erg_ ko-Runde'!AA8,"     ",'[18]Erg_ ko-Runde'!AB8,"     ",'[18]Erg_ ko-Runde'!AC8,)</f>
        <v>    -1                    </v>
      </c>
      <c r="H24" s="88"/>
      <c r="I24" s="84"/>
      <c r="J24" s="85"/>
      <c r="L24" s="512"/>
      <c r="N24" s="85"/>
      <c r="O24" s="496" t="s">
        <v>48</v>
      </c>
      <c r="P24" s="147" t="str">
        <f>IF(F38&lt;F40,E38,E40)</f>
        <v>   ---      </v>
      </c>
      <c r="Q24" s="22">
        <f t="shared" si="0"/>
      </c>
      <c r="R24" s="22" t="str">
        <f t="shared" si="1"/>
        <v> ---      </v>
      </c>
      <c r="S24" s="22" t="str">
        <f t="shared" si="2"/>
        <v> ---</v>
      </c>
      <c r="T24" s="22" t="str">
        <f t="shared" si="3"/>
        <v>    </v>
      </c>
      <c r="U24" s="22" t="str">
        <f t="shared" si="4"/>
        <v>  </v>
      </c>
      <c r="V24" s="22">
        <f t="shared" si="5"/>
      </c>
    </row>
    <row r="25" spans="1:22" s="25" customFormat="1" ht="12" customHeight="1">
      <c r="A25" s="85"/>
      <c r="B25" s="85"/>
      <c r="C25" s="85"/>
      <c r="D25" s="85"/>
      <c r="F25" s="99"/>
      <c r="G25" s="84"/>
      <c r="H25" s="88"/>
      <c r="I25" s="84" t="s">
        <v>2</v>
      </c>
      <c r="J25" s="85"/>
      <c r="K25" s="693" t="str">
        <f>CONCATENATE('[18]Erg_ ko-Runde'!B19,"   ",'[18]Erg_ ko-Runde'!C19," ",'[18]Erg_ ko-Runde'!D19,"   ",'[18]Erg_ ko-Runde'!E19,"   ",)</f>
        <v>Halle 1   Tisch  5   18:00h   </v>
      </c>
      <c r="L25" s="512"/>
      <c r="M25" s="513" t="str">
        <f>IF(L17=L33," ",IF(L17&lt;L33,K33,K17))</f>
        <v> </v>
      </c>
      <c r="N25" s="157"/>
      <c r="O25" s="85" t="s">
        <v>40</v>
      </c>
      <c r="P25" s="85"/>
      <c r="R25" s="25" t="str">
        <f>'[18]Teilnehmer'!L47</f>
        <v>  Prömpers ,  Diana  MR</v>
      </c>
      <c r="S25" s="25" t="str">
        <f t="shared" si="2"/>
        <v>  Prömpers</v>
      </c>
      <c r="T25" s="25" t="str">
        <f t="shared" si="3"/>
        <v>  Diana  MR</v>
      </c>
      <c r="U25" s="25" t="str">
        <f t="shared" si="4"/>
        <v>  Diana</v>
      </c>
      <c r="V25" s="25" t="str">
        <f t="shared" si="5"/>
        <v>R</v>
      </c>
    </row>
    <row r="26" spans="1:18" s="25" customFormat="1" ht="12" customHeight="1">
      <c r="A26" s="82">
        <v>9</v>
      </c>
      <c r="B26" s="82"/>
      <c r="C26" s="82">
        <v>3</v>
      </c>
      <c r="D26" s="504">
        <v>3</v>
      </c>
      <c r="E26" s="505" t="str">
        <f>IF(OR(D26="",ISNA(VLOOKUP(D26,Teilnehmer,1,FALSE))),"Startnummer nicht vergeben",CONCATENATE("  ",VLOOKUP(D26,Teilnehmer,2,FALSE)," ",VLOOKUP(D26,Teilnehmer,3,FALSE)," , ",VLOOKUP(D26,Teilnehmer,4,FALSE),"   ",VLOOKUP(D26,Teilnehmer,5,FALSE)))</f>
        <v>  60  König ,  Jutta   DÜ</v>
      </c>
      <c r="F26" s="93">
        <f>'[18]Erg_ ko-Runde'!P9</f>
        <v>1</v>
      </c>
      <c r="G26" s="84"/>
      <c r="H26" s="88"/>
      <c r="I26" s="84"/>
      <c r="J26" s="85"/>
      <c r="K26" s="693"/>
      <c r="L26" s="512"/>
      <c r="M26" s="25" t="str">
        <f>CONCATENATE("    ",'[18]Erg_ ko-Runde'!Y19,"     ",'[18]Erg_ ko-Runde'!Z19,"     ",'[18]Erg_ ko-Runde'!AA19,"     ",'[18]Erg_ ko-Runde'!AB19,"     ",'[18]Erg_ ko-Runde'!AC19,)</f>
        <v>                        </v>
      </c>
      <c r="N26" s="87"/>
      <c r="O26" s="85" t="s">
        <v>40</v>
      </c>
      <c r="P26" s="85"/>
      <c r="R26" s="25" t="str">
        <f>'[18]Teilnehmer'!L48</f>
        <v>  Pohlmann ,  Sylke  OWL</v>
      </c>
    </row>
    <row r="27" spans="1:18" s="25" customFormat="1" ht="12" customHeight="1">
      <c r="A27" s="85"/>
      <c r="B27" s="82">
        <v>5</v>
      </c>
      <c r="C27" s="85"/>
      <c r="D27" s="85"/>
      <c r="E27" s="96">
        <f>IF(AND(LEN(E26)&gt;20,LEN(E28)&gt;20),CONCATENATE('[18]Erg_ ko-Runde'!B9,"   ",'[18]Erg_ ko-Runde'!C9," ",'[18]Erg_ ko-Runde'!D9,"   ",'[18]Erg_ ko-Runde'!E9,"   ",),"")</f>
      </c>
      <c r="F27" s="97"/>
      <c r="G27" s="506" t="str">
        <f>IF(F26=F28," ",IF(F26&lt;F28,E28,E26))</f>
        <v>  60  König ,  Jutta   DÜ</v>
      </c>
      <c r="H27" s="104">
        <f>'[18]Erg_ ko-Runde'!P15</f>
      </c>
      <c r="I27" s="84"/>
      <c r="J27" s="85"/>
      <c r="L27" s="512"/>
      <c r="N27" s="87"/>
      <c r="O27" s="85" t="s">
        <v>40</v>
      </c>
      <c r="P27" s="85"/>
      <c r="R27" s="25" t="str">
        <f>'[18]Teilnehmer'!L49</f>
        <v>  Kellermann-Fischer ,  Nicole  MÜ</v>
      </c>
    </row>
    <row r="28" spans="1:18" s="25" customFormat="1" ht="12" customHeight="1">
      <c r="A28" s="85">
        <v>10</v>
      </c>
      <c r="B28" s="85"/>
      <c r="C28" s="99">
        <v>14</v>
      </c>
      <c r="D28" s="497">
        <v>16</v>
      </c>
      <c r="E28" s="98" t="str">
        <f>IF(OR(D28="",ISNA(VLOOKUP(D28,Teilnehmer,1,FALSE))),"Startnummer nicht vergeben",CONCATENATE("  ",VLOOKUP(D28,Teilnehmer,2,FALSE)," ",VLOOKUP(D28,Teilnehmer,3,FALSE)," , ",VLOOKUP(D28,Teilnehmer,4,FALSE),"   ",VLOOKUP(D28,Teilnehmer,5,FALSE)))</f>
        <v>   --- ,    </v>
      </c>
      <c r="F28" s="100">
        <f>'[18]Erg_ ko-Runde'!Q9</f>
        <v>0</v>
      </c>
      <c r="G28" s="101" t="str">
        <f>CONCATENATE("    ",'[18]Erg_ ko-Runde'!Y9,"     ",'[18]Erg_ ko-Runde'!Z9,"     ",'[18]Erg_ ko-Runde'!AA9,"     ",'[18]Erg_ ko-Runde'!AB9,"     ",'[18]Erg_ ko-Runde'!AC9,)</f>
        <v>    1                    </v>
      </c>
      <c r="H28" s="507"/>
      <c r="I28" s="84"/>
      <c r="J28" s="85"/>
      <c r="L28" s="512"/>
      <c r="N28" s="87"/>
      <c r="O28" s="85" t="s">
        <v>40</v>
      </c>
      <c r="P28" s="85"/>
      <c r="R28" s="25" t="str">
        <f>'[18]Teilnehmer'!L50</f>
        <v>  Algermissen ,  Petra  DÜ</v>
      </c>
    </row>
    <row r="29" spans="1:18" s="25" customFormat="1" ht="12" customHeight="1">
      <c r="A29" s="85"/>
      <c r="B29" s="85"/>
      <c r="C29" s="99"/>
      <c r="D29" s="85"/>
      <c r="F29" s="99"/>
      <c r="G29" s="693" t="str">
        <f>CONCATENATE('[18]Erg_ ko-Runde'!B15,"   ",'[18]Erg_ ko-Runde'!C15," ",'[18]Erg_ ko-Runde'!D15,"   ",'[18]Erg_ ko-Runde'!E15,"   ",)</f>
        <v>Halle 2   Tisch  27   15:30h   </v>
      </c>
      <c r="H29" s="106"/>
      <c r="I29" s="103" t="str">
        <f>IF(H27=H31," ",IF(H27&lt;H31,G31,G27))</f>
        <v> </v>
      </c>
      <c r="J29" s="508">
        <f>'[18]Erg_ ko-Runde'!P18</f>
      </c>
      <c r="L29" s="512"/>
      <c r="N29" s="87"/>
      <c r="O29" s="85" t="s">
        <v>40</v>
      </c>
      <c r="P29" s="85"/>
      <c r="R29" s="25" t="e">
        <f>'[18]Teilnehmer'!L51</f>
        <v>#N/A</v>
      </c>
    </row>
    <row r="30" spans="1:18" s="25" customFormat="1" ht="12" customHeight="1">
      <c r="A30" s="85">
        <v>11</v>
      </c>
      <c r="B30" s="85"/>
      <c r="C30" s="99">
        <v>11</v>
      </c>
      <c r="D30" s="509">
        <v>12</v>
      </c>
      <c r="E30" s="505" t="str">
        <f>IF(OR(D30="",ISNA(VLOOKUP(D30,Teilnehmer,1,FALSE))),"Startnummer nicht vergeben",CONCATENATE("  ",VLOOKUP(D30,Teilnehmer,2,FALSE)," ",VLOOKUP(D30,Teilnehmer,3,FALSE)," , ",VLOOKUP(D30,Teilnehmer,4,FALSE),"   ",VLOOKUP(D30,Teilnehmer,5,FALSE)))</f>
        <v>  54  Agresti ,  Sandra   DÜ</v>
      </c>
      <c r="F30" s="105">
        <f>'[18]Erg_ ko-Runde'!P10</f>
      </c>
      <c r="G30" s="693"/>
      <c r="H30" s="106"/>
      <c r="I30" s="84" t="str">
        <f>CONCATENATE("    ",'[18]Erg_ ko-Runde'!Y15,"     ",'[18]Erg_ ko-Runde'!Z15,"     ",'[18]Erg_ ko-Runde'!AA15,"     ",'[18]Erg_ ko-Runde'!AB15,"     ",'[18]Erg_ ko-Runde'!AC15,)</f>
        <v>                        </v>
      </c>
      <c r="J30" s="510"/>
      <c r="L30" s="512"/>
      <c r="N30" s="87"/>
      <c r="O30" s="85" t="s">
        <v>40</v>
      </c>
      <c r="P30" s="85"/>
      <c r="R30" s="25" t="e">
        <f>'[18]Teilnehmer'!L52</f>
        <v>#N/A</v>
      </c>
    </row>
    <row r="31" spans="1:16" s="25" customFormat="1" ht="12" customHeight="1">
      <c r="A31" s="85"/>
      <c r="B31" s="85">
        <v>6</v>
      </c>
      <c r="C31" s="85"/>
      <c r="D31" s="85"/>
      <c r="E31" s="96" t="e">
        <f>IF(AND(LEN(E30)&gt;20,LEN(E32)&gt;20),CONCATENATE('[18]Erg_ ko-Runde'!B10,"   ",'[18]Erg_ ko-Runde'!C10," ",'[18]Erg_ ko-Runde'!D10,"   ",'[18]Erg_ ko-Runde'!E10,"   ",),"")</f>
        <v>#N/A</v>
      </c>
      <c r="F31" s="512"/>
      <c r="G31" s="511" t="str">
        <f>IF(F30=F32," ",IF(F30&lt;F32,E32,E30))</f>
        <v> </v>
      </c>
      <c r="H31" s="109">
        <f>'[18]Erg_ ko-Runde'!Q15</f>
      </c>
      <c r="I31" s="84"/>
      <c r="J31" s="512"/>
      <c r="L31" s="512"/>
      <c r="N31" s="87"/>
      <c r="O31" s="85"/>
      <c r="P31" s="85"/>
    </row>
    <row r="32" spans="1:18" s="25" customFormat="1" ht="12" customHeight="1">
      <c r="A32" s="85">
        <v>12</v>
      </c>
      <c r="B32" s="85"/>
      <c r="C32" s="82">
        <v>6</v>
      </c>
      <c r="D32" s="82">
        <v>6</v>
      </c>
      <c r="E32" s="506" t="e">
        <f>IF(OR(D32="",ISNA(VLOOKUP(D32,Teilnehmer,1,FALSE))),"Startnummer nicht vergeben",CONCATENATE("  ",VLOOKUP(D32,Teilnehmer,2,FALSE)," ",VLOOKUP(D32,Teilnehmer,3,FALSE)," , ",VLOOKUP(D32,Teilnehmer,4,FALSE),"   ",VLOOKUP(D32,Teilnehmer,5,FALSE)))</f>
        <v>#N/A</v>
      </c>
      <c r="F32" s="107">
        <f>'[18]Erg_ ko-Runde'!Q10</f>
      </c>
      <c r="G32" s="84" t="str">
        <f>CONCATENATE("    ",'[18]Erg_ ko-Runde'!Y10,"     ",'[18]Erg_ ko-Runde'!Z10,"     ",'[18]Erg_ ko-Runde'!AA10,"     ",'[18]Erg_ ko-Runde'!AB10,"     ",'[18]Erg_ ko-Runde'!AC10,)</f>
        <v>                        </v>
      </c>
      <c r="H32" s="88"/>
      <c r="I32" s="84"/>
      <c r="J32" s="512"/>
      <c r="L32" s="512"/>
      <c r="N32" s="87"/>
      <c r="O32" s="85" t="s">
        <v>41</v>
      </c>
      <c r="P32" s="85"/>
      <c r="R32" s="25" t="str">
        <f>'[18]Teilnehmer'!L55</f>
        <v>     --- , 0  0</v>
      </c>
    </row>
    <row r="33" spans="1:18" s="25" customFormat="1" ht="12" customHeight="1">
      <c r="A33" s="85"/>
      <c r="B33" s="85"/>
      <c r="C33" s="85"/>
      <c r="D33" s="85"/>
      <c r="F33" s="99"/>
      <c r="G33" s="84"/>
      <c r="H33" s="88"/>
      <c r="I33" s="693" t="str">
        <f>CONCATENATE('[18]Erg_ ko-Runde'!B18,"   ",'[18]Erg_ ko-Runde'!C18," ",'[18]Erg_ ko-Runde'!D18,"   ",'[18]Erg_ ko-Runde'!E18,"   ",)</f>
        <v>Halle 1   Tisch  6   17:00h   </v>
      </c>
      <c r="J33" s="512"/>
      <c r="K33" s="513" t="str">
        <f>IF(J29=J37," ",IF(J29&lt;J37,I37,I29))</f>
        <v> </v>
      </c>
      <c r="L33" s="107">
        <f>'[18]Erg_ ko-Runde'!Q19</f>
      </c>
      <c r="N33" s="87"/>
      <c r="O33" s="85" t="s">
        <v>41</v>
      </c>
      <c r="P33" s="85"/>
      <c r="R33" s="25" t="str">
        <f>'[18]Teilnehmer'!L56</f>
        <v>  Pimmer ,  Catrin  MR</v>
      </c>
    </row>
    <row r="34" spans="1:18" s="25" customFormat="1" ht="12" customHeight="1">
      <c r="A34" s="85">
        <v>13</v>
      </c>
      <c r="B34" s="85"/>
      <c r="C34" s="82">
        <v>7</v>
      </c>
      <c r="D34" s="509">
        <v>9</v>
      </c>
      <c r="E34" s="505" t="str">
        <f>IF(OR(D34="",ISNA(VLOOKUP(D34,Teilnehmer,1,FALSE))),"Startnummer nicht vergeben",CONCATENATE("  ",VLOOKUP(D34,Teilnehmer,2,FALSE)," ",VLOOKUP(D34,Teilnehmer,3,FALSE)," , ",VLOOKUP(D34,Teilnehmer,4,FALSE),"   ",VLOOKUP(D34,Teilnehmer,5,FALSE)))</f>
        <v>  68  Reiter ,  Lydia   DÜ</v>
      </c>
      <c r="F34" s="105">
        <f>'[18]Erg_ ko-Runde'!P11</f>
      </c>
      <c r="G34" s="84"/>
      <c r="H34" s="88"/>
      <c r="I34" s="693"/>
      <c r="J34" s="512"/>
      <c r="K34" s="25" t="str">
        <f>CONCATENATE("    ",'[18]Erg_ ko-Runde'!Y18,"     ",'[18]Erg_ ko-Runde'!Z18,"     ",'[18]Erg_ ko-Runde'!AA18,"     ",'[18]Erg_ ko-Runde'!AB18,"     ",'[18]Erg_ ko-Runde'!AC18,)</f>
        <v>                        </v>
      </c>
      <c r="L34" s="85"/>
      <c r="N34" s="87"/>
      <c r="O34" s="85" t="s">
        <v>41</v>
      </c>
      <c r="P34" s="85"/>
      <c r="R34" s="25" t="str">
        <f>'[18]Teilnehmer'!L57</f>
        <v>  Melzer ,  Nat  MR</v>
      </c>
    </row>
    <row r="35" spans="1:18" s="25" customFormat="1" ht="12" customHeight="1">
      <c r="A35" s="85"/>
      <c r="B35" s="85">
        <v>7</v>
      </c>
      <c r="C35" s="85"/>
      <c r="D35" s="85"/>
      <c r="E35" s="96" t="e">
        <f>IF(AND(LEN(E34)&gt;20,LEN(E36)&gt;20),CONCATENATE('[18]Erg_ ko-Runde'!B11,"   ",'[18]Erg_ ko-Runde'!C11," ",'[18]Erg_ ko-Runde'!D11,"   ",'[18]Erg_ ko-Runde'!E11,"   ",),"")</f>
        <v>#N/A</v>
      </c>
      <c r="F35" s="512"/>
      <c r="G35" s="506" t="str">
        <f>IF(F34=F36," ",IF(F34&lt;F36,E36,E34))</f>
        <v> </v>
      </c>
      <c r="H35" s="104">
        <f>'[18]Erg_ ko-Runde'!P16</f>
      </c>
      <c r="I35" s="84"/>
      <c r="J35" s="512"/>
      <c r="N35" s="82"/>
      <c r="O35" s="85" t="s">
        <v>41</v>
      </c>
      <c r="P35" s="85"/>
      <c r="R35" s="25" t="str">
        <f>'[18]Teilnehmer'!L58</f>
        <v>  Mönch ,  Andrea  OWL</v>
      </c>
    </row>
    <row r="36" spans="1:18" s="25" customFormat="1" ht="12" customHeight="1">
      <c r="A36" s="85">
        <v>14</v>
      </c>
      <c r="B36" s="85"/>
      <c r="C36" s="99">
        <v>10</v>
      </c>
      <c r="D36" s="509">
        <v>13</v>
      </c>
      <c r="E36" s="506" t="e">
        <f>IF(OR(D36="",ISNA(VLOOKUP(D36,Teilnehmer,1,FALSE))),"Startnummer nicht vergeben",CONCATENATE("  ",VLOOKUP(D36,Teilnehmer,2,FALSE)," ",VLOOKUP(D36,Teilnehmer,3,FALSE)," , ",VLOOKUP(D36,Teilnehmer,4,FALSE),"   ",VLOOKUP(D36,Teilnehmer,5,FALSE)))</f>
        <v>#N/A</v>
      </c>
      <c r="F36" s="107">
        <f>'[18]Erg_ ko-Runde'!Q11</f>
      </c>
      <c r="G36" s="84" t="str">
        <f>CONCATENATE("    ",'[18]Erg_ ko-Runde'!Y11,"     ",'[18]Erg_ ko-Runde'!Z11,"     ",'[18]Erg_ ko-Runde'!AA11,"     ",'[18]Erg_ ko-Runde'!AB11,"     ",'[18]Erg_ ko-Runde'!AC11,)</f>
        <v>                        </v>
      </c>
      <c r="H36" s="507"/>
      <c r="I36" s="84"/>
      <c r="J36" s="512"/>
      <c r="N36" s="82"/>
      <c r="O36" s="85" t="s">
        <v>41</v>
      </c>
      <c r="P36" s="85"/>
      <c r="R36" s="25" t="e">
        <f>'[18]Teilnehmer'!L59</f>
        <v>#N/A</v>
      </c>
    </row>
    <row r="37" spans="1:18" s="25" customFormat="1" ht="12" customHeight="1">
      <c r="A37" s="85"/>
      <c r="B37" s="85"/>
      <c r="C37" s="99"/>
      <c r="D37" s="85"/>
      <c r="F37" s="99"/>
      <c r="G37" s="693" t="str">
        <f>CONCATENATE('[18]Erg_ ko-Runde'!B16,"   ",'[18]Erg_ ko-Runde'!C16," ",'[18]Erg_ ko-Runde'!D16,"   ",'[18]Erg_ ko-Runde'!E16,"   ",)</f>
        <v>Halle 2   Tisch  28   15:30h   </v>
      </c>
      <c r="H37" s="106"/>
      <c r="I37" s="513" t="str">
        <f>IF(H35=H39," ",IF(H35&lt;H39,G39,G35))</f>
        <v> </v>
      </c>
      <c r="J37" s="107">
        <f>'[18]Erg_ ko-Runde'!Q18</f>
      </c>
      <c r="N37" s="82"/>
      <c r="O37" s="85" t="s">
        <v>41</v>
      </c>
      <c r="P37" s="85"/>
      <c r="R37" s="25" t="e">
        <f>'[18]Teilnehmer'!L60</f>
        <v>#N/A</v>
      </c>
    </row>
    <row r="38" spans="1:16" s="25" customFormat="1" ht="12" customHeight="1">
      <c r="A38" s="85">
        <v>15</v>
      </c>
      <c r="B38" s="85"/>
      <c r="C38" s="99">
        <v>15</v>
      </c>
      <c r="D38" s="497">
        <v>16</v>
      </c>
      <c r="E38" s="92" t="str">
        <f>IF(OR(D38="",ISNA(VLOOKUP(D38,Teilnehmer,1,FALSE))),"Startnummer nicht vergeben",CONCATENATE("  ",VLOOKUP(D38,Teilnehmer,2,FALSE)," ",VLOOKUP(D38,Teilnehmer,3,FALSE),"   ",VLOOKUP(D38,Teilnehmer,4,FALSE),"   ",VLOOKUP(D38,Teilnehmer,5,FALSE)))</f>
        <v>   ---      </v>
      </c>
      <c r="F38" s="93">
        <f>'[18]Erg_ ko-Runde'!P12</f>
        <v>0</v>
      </c>
      <c r="G38" s="693"/>
      <c r="H38" s="106"/>
      <c r="I38" s="84" t="str">
        <f>CONCATENATE("    ",'[18]Erg_ ko-Runde'!Y16,"     ",'[18]Erg_ ko-Runde'!Z16,"     ",'[18]Erg_ ko-Runde'!AA16,"     ",'[18]Erg_ ko-Runde'!AB16,"     ",'[18]Erg_ ko-Runde'!AC16,)</f>
        <v>                        </v>
      </c>
      <c r="J38" s="85"/>
      <c r="N38" s="82"/>
      <c r="O38" s="85"/>
      <c r="P38" s="85"/>
    </row>
    <row r="39" spans="1:16" s="25" customFormat="1" ht="12" customHeight="1">
      <c r="A39" s="85"/>
      <c r="B39" s="82">
        <v>8</v>
      </c>
      <c r="C39" s="85"/>
      <c r="D39" s="85"/>
      <c r="E39" s="96">
        <f>IF(AND(LEN(E38)&gt;20,LEN(E40)&gt;20),CONCATENATE('[18]Erg_ ko-Runde'!B12,"   ",'[18]Erg_ ko-Runde'!C12," ",'[18]Erg_ ko-Runde'!D12,"   ",'[18]Erg_ ko-Runde'!E12,"   ",),"")</f>
      </c>
      <c r="F39" s="97"/>
      <c r="G39" s="506" t="str">
        <f>IF(F38=F40," ",IF(F38&lt;F40,E40,E38))</f>
        <v>  56  Ewinger ,  Simone   MR</v>
      </c>
      <c r="H39" s="109">
        <f>'[18]Erg_ ko-Runde'!Q16</f>
      </c>
      <c r="I39" s="84"/>
      <c r="J39" s="85"/>
      <c r="N39" s="82"/>
      <c r="O39" s="497"/>
      <c r="P39" s="85"/>
    </row>
    <row r="40" spans="1:16" s="25" customFormat="1" ht="12" customHeight="1">
      <c r="A40" s="82">
        <v>16</v>
      </c>
      <c r="B40" s="82"/>
      <c r="C40" s="82">
        <v>2</v>
      </c>
      <c r="D40" s="504">
        <v>2</v>
      </c>
      <c r="E40" s="506" t="str">
        <f>IF(OR(D40="",ISNA(VLOOKUP(D40,Teilnehmer,1,FALSE))),"Startnummer nicht vergeben",CONCATENATE("  ",VLOOKUP(D40,Teilnehmer,2,FALSE)," ",VLOOKUP(D40,Teilnehmer,3,FALSE)," , ",VLOOKUP(D40,Teilnehmer,4,FALSE),"   ",VLOOKUP(D40,Teilnehmer,5,FALSE)))</f>
        <v>  56  Ewinger ,  Simone   MR</v>
      </c>
      <c r="F40" s="100">
        <f>'[18]Erg_ ko-Runde'!Q12</f>
        <v>1</v>
      </c>
      <c r="G40" s="101" t="str">
        <f>CONCATENATE("    ",'[18]Erg_ ko-Runde'!Y12,"     ",'[18]Erg_ ko-Runde'!Z12,"     ",'[18]Erg_ ko-Runde'!AA12,"    ",'[18]Erg_ ko-Runde'!AB12,"     ",'[18]Erg_ ko-Runde'!AC12,)</f>
        <v>    -1                   </v>
      </c>
      <c r="H40" s="88"/>
      <c r="I40" s="84"/>
      <c r="J40" s="85"/>
      <c r="L40" s="116"/>
      <c r="M40" s="155"/>
      <c r="N40" s="116"/>
      <c r="O40" s="85"/>
      <c r="P40" s="85"/>
    </row>
    <row r="41" spans="1:18" s="25" customFormat="1" ht="12" customHeight="1">
      <c r="A41" s="87"/>
      <c r="B41" s="87"/>
      <c r="C41" s="87"/>
      <c r="D41" s="87"/>
      <c r="E41" s="514"/>
      <c r="F41" s="137"/>
      <c r="G41" s="84"/>
      <c r="H41" s="111"/>
      <c r="I41" s="112"/>
      <c r="J41" s="87"/>
      <c r="K41" s="26"/>
      <c r="N41" s="82"/>
      <c r="O41" s="498"/>
      <c r="P41" s="157"/>
      <c r="Q41" s="26"/>
      <c r="R41" s="26"/>
    </row>
    <row r="42" spans="1:18" s="20" customFormat="1" ht="15.75" customHeight="1">
      <c r="A42" s="515"/>
      <c r="B42" s="515"/>
      <c r="C42" s="515"/>
      <c r="D42" s="516"/>
      <c r="E42" s="517"/>
      <c r="F42" s="518"/>
      <c r="G42" s="27"/>
      <c r="H42" s="519"/>
      <c r="I42" s="520"/>
      <c r="J42" s="521"/>
      <c r="K42" s="517"/>
      <c r="L42" s="521"/>
      <c r="M42" s="517"/>
      <c r="N42" s="521"/>
      <c r="O42" s="521"/>
      <c r="P42" s="521"/>
      <c r="Q42" s="517"/>
      <c r="R42" s="517"/>
    </row>
    <row r="43" spans="1:18" s="123" customFormat="1" ht="15.75" customHeight="1">
      <c r="A43" s="130"/>
      <c r="B43" s="130"/>
      <c r="C43" s="130"/>
      <c r="D43" s="130"/>
      <c r="E43" s="129"/>
      <c r="F43" s="130"/>
      <c r="H43" s="128"/>
      <c r="I43" s="129"/>
      <c r="J43" s="130"/>
      <c r="K43" s="129"/>
      <c r="L43" s="130"/>
      <c r="M43" s="129"/>
      <c r="N43" s="130"/>
      <c r="O43" s="130"/>
      <c r="P43" s="130"/>
      <c r="Q43" s="129"/>
      <c r="R43" s="129"/>
    </row>
    <row r="44" spans="1:18" s="123" customFormat="1" ht="15.75" customHeight="1">
      <c r="A44" s="130"/>
      <c r="B44" s="130"/>
      <c r="C44" s="130"/>
      <c r="D44" s="522"/>
      <c r="E44" s="129"/>
      <c r="F44" s="128"/>
      <c r="H44" s="130"/>
      <c r="I44" s="129"/>
      <c r="J44" s="130"/>
      <c r="K44" s="129"/>
      <c r="L44" s="130"/>
      <c r="M44" s="129"/>
      <c r="N44" s="130"/>
      <c r="O44" s="130"/>
      <c r="P44" s="130"/>
      <c r="Q44" s="129"/>
      <c r="R44" s="129"/>
    </row>
    <row r="45" spans="1:18" s="123" customFormat="1" ht="15.75" customHeight="1">
      <c r="A45" s="130"/>
      <c r="B45" s="130"/>
      <c r="C45" s="130"/>
      <c r="D45" s="130"/>
      <c r="E45" s="129"/>
      <c r="F45" s="130"/>
      <c r="H45" s="130"/>
      <c r="I45" s="129"/>
      <c r="J45" s="128"/>
      <c r="K45" s="129"/>
      <c r="L45" s="130"/>
      <c r="M45" s="129"/>
      <c r="N45" s="130"/>
      <c r="O45" s="130"/>
      <c r="P45" s="130"/>
      <c r="Q45" s="129"/>
      <c r="R45" s="129"/>
    </row>
    <row r="46" spans="1:18" s="123" customFormat="1" ht="15.75" customHeight="1">
      <c r="A46" s="130"/>
      <c r="B46" s="130"/>
      <c r="C46" s="130"/>
      <c r="D46" s="522"/>
      <c r="E46" s="129"/>
      <c r="F46" s="128"/>
      <c r="H46" s="130"/>
      <c r="I46" s="129"/>
      <c r="J46" s="130"/>
      <c r="K46" s="129"/>
      <c r="L46" s="130"/>
      <c r="M46" s="129"/>
      <c r="N46" s="130"/>
      <c r="O46" s="130"/>
      <c r="P46" s="130"/>
      <c r="Q46" s="129"/>
      <c r="R46" s="129"/>
    </row>
    <row r="47" spans="1:18" s="123" customFormat="1" ht="15.75" customHeight="1">
      <c r="A47" s="130"/>
      <c r="B47" s="130"/>
      <c r="C47" s="130"/>
      <c r="D47" s="130"/>
      <c r="E47" s="129"/>
      <c r="F47" s="130"/>
      <c r="H47" s="128"/>
      <c r="I47" s="129"/>
      <c r="J47" s="130"/>
      <c r="K47" s="129"/>
      <c r="L47" s="130"/>
      <c r="M47" s="129"/>
      <c r="N47" s="130"/>
      <c r="O47" s="130"/>
      <c r="P47" s="130"/>
      <c r="Q47" s="129"/>
      <c r="R47" s="129"/>
    </row>
    <row r="48" spans="1:18" ht="15.75" customHeight="1">
      <c r="A48" s="130"/>
      <c r="B48" s="130"/>
      <c r="C48" s="130"/>
      <c r="D48" s="522"/>
      <c r="E48" s="129"/>
      <c r="F48" s="128"/>
      <c r="G48" s="129"/>
      <c r="H48" s="130"/>
      <c r="I48" s="129"/>
      <c r="J48" s="130"/>
      <c r="K48" s="129"/>
      <c r="L48" s="130"/>
      <c r="M48" s="129"/>
      <c r="N48" s="130"/>
      <c r="O48" s="130"/>
      <c r="P48" s="130"/>
      <c r="Q48" s="129"/>
      <c r="R48" s="131"/>
    </row>
    <row r="49" spans="1:18" ht="15.75" customHeight="1">
      <c r="A49" s="130"/>
      <c r="B49" s="130"/>
      <c r="C49" s="130"/>
      <c r="D49" s="130"/>
      <c r="E49" s="129"/>
      <c r="F49" s="130"/>
      <c r="G49" s="129"/>
      <c r="H49" s="130"/>
      <c r="I49" s="129"/>
      <c r="J49" s="130"/>
      <c r="K49" s="129"/>
      <c r="L49" s="128"/>
      <c r="M49" s="129"/>
      <c r="N49" s="130"/>
      <c r="O49" s="130"/>
      <c r="P49" s="130"/>
      <c r="Q49" s="129"/>
      <c r="R49" s="131"/>
    </row>
    <row r="50" spans="1:18" ht="15.75" customHeight="1">
      <c r="A50" s="130"/>
      <c r="B50" s="130"/>
      <c r="C50" s="130"/>
      <c r="D50" s="522"/>
      <c r="E50" s="129"/>
      <c r="F50" s="128"/>
      <c r="G50" s="129"/>
      <c r="H50" s="130"/>
      <c r="I50" s="129"/>
      <c r="J50" s="130"/>
      <c r="K50" s="129"/>
      <c r="L50" s="130"/>
      <c r="M50" s="129"/>
      <c r="N50" s="130"/>
      <c r="O50" s="130"/>
      <c r="P50" s="130"/>
      <c r="Q50" s="129"/>
      <c r="R50" s="131"/>
    </row>
    <row r="51" spans="1:18" ht="15.75" customHeight="1">
      <c r="A51" s="130"/>
      <c r="B51" s="130"/>
      <c r="C51" s="130"/>
      <c r="D51" s="130"/>
      <c r="E51" s="129"/>
      <c r="F51" s="130"/>
      <c r="G51" s="129"/>
      <c r="H51" s="128"/>
      <c r="I51" s="129"/>
      <c r="J51" s="130"/>
      <c r="K51" s="129"/>
      <c r="L51" s="130"/>
      <c r="M51" s="129"/>
      <c r="N51" s="130"/>
      <c r="O51" s="130"/>
      <c r="P51" s="130"/>
      <c r="Q51" s="129"/>
      <c r="R51" s="131"/>
    </row>
    <row r="52" spans="1:18" ht="15.75" customHeight="1">
      <c r="A52" s="130"/>
      <c r="B52" s="130"/>
      <c r="C52" s="130"/>
      <c r="D52" s="522"/>
      <c r="E52" s="129"/>
      <c r="F52" s="128"/>
      <c r="G52" s="129"/>
      <c r="H52" s="130"/>
      <c r="I52" s="129"/>
      <c r="J52" s="130"/>
      <c r="K52" s="129"/>
      <c r="L52" s="130"/>
      <c r="M52" s="129"/>
      <c r="N52" s="130"/>
      <c r="O52" s="130"/>
      <c r="P52" s="130"/>
      <c r="Q52" s="129"/>
      <c r="R52" s="131"/>
    </row>
    <row r="53" spans="1:18" ht="15.75" customHeight="1">
      <c r="A53" s="130"/>
      <c r="B53" s="130"/>
      <c r="C53" s="130"/>
      <c r="D53" s="130"/>
      <c r="E53" s="129"/>
      <c r="F53" s="130"/>
      <c r="G53" s="129"/>
      <c r="H53" s="130"/>
      <c r="I53" s="129"/>
      <c r="J53" s="128"/>
      <c r="K53" s="129"/>
      <c r="L53" s="130"/>
      <c r="M53" s="129"/>
      <c r="N53" s="130"/>
      <c r="O53" s="130"/>
      <c r="P53" s="130"/>
      <c r="Q53" s="129"/>
      <c r="R53" s="131"/>
    </row>
    <row r="54" spans="1:18" ht="15.75" customHeight="1">
      <c r="A54" s="130"/>
      <c r="B54" s="130"/>
      <c r="C54" s="130"/>
      <c r="D54" s="522"/>
      <c r="E54" s="129"/>
      <c r="F54" s="128"/>
      <c r="G54" s="129"/>
      <c r="H54" s="130"/>
      <c r="I54" s="129"/>
      <c r="J54" s="130"/>
      <c r="K54" s="129"/>
      <c r="L54" s="130"/>
      <c r="M54" s="129"/>
      <c r="N54" s="130"/>
      <c r="O54" s="130"/>
      <c r="P54" s="130"/>
      <c r="Q54" s="129"/>
      <c r="R54" s="131"/>
    </row>
    <row r="55" spans="1:18" ht="15.75" customHeight="1">
      <c r="A55" s="130"/>
      <c r="B55" s="130"/>
      <c r="C55" s="130"/>
      <c r="D55" s="130"/>
      <c r="E55" s="129"/>
      <c r="F55" s="130"/>
      <c r="G55" s="129"/>
      <c r="H55" s="128"/>
      <c r="I55" s="129"/>
      <c r="J55" s="130"/>
      <c r="K55" s="129"/>
      <c r="L55" s="130"/>
      <c r="M55" s="129"/>
      <c r="N55" s="130"/>
      <c r="O55" s="130"/>
      <c r="P55" s="130"/>
      <c r="Q55" s="129"/>
      <c r="R55" s="131"/>
    </row>
    <row r="56" spans="1:18" ht="15.75" customHeight="1">
      <c r="A56" s="127"/>
      <c r="B56" s="127"/>
      <c r="C56" s="127"/>
      <c r="D56" s="522"/>
      <c r="E56" s="129"/>
      <c r="F56" s="128"/>
      <c r="G56" s="129"/>
      <c r="H56" s="130"/>
      <c r="I56" s="129"/>
      <c r="J56" s="130"/>
      <c r="K56" s="129"/>
      <c r="L56" s="130"/>
      <c r="M56" s="129"/>
      <c r="N56" s="130"/>
      <c r="O56" s="130"/>
      <c r="P56" s="130"/>
      <c r="Q56" s="129"/>
      <c r="R56" s="131"/>
    </row>
    <row r="57" spans="1:18" ht="15.75" customHeight="1">
      <c r="A57" s="130"/>
      <c r="B57" s="130"/>
      <c r="C57" s="130"/>
      <c r="D57" s="130"/>
      <c r="E57" s="129"/>
      <c r="F57" s="130"/>
      <c r="G57" s="129"/>
      <c r="H57" s="130"/>
      <c r="I57" s="129"/>
      <c r="J57" s="130"/>
      <c r="K57" s="129"/>
      <c r="L57" s="130"/>
      <c r="M57" s="129"/>
      <c r="N57" s="128"/>
      <c r="O57" s="130"/>
      <c r="P57" s="130"/>
      <c r="Q57" s="129"/>
      <c r="R57" s="131"/>
    </row>
    <row r="58" spans="1:18" ht="15.75" customHeight="1">
      <c r="A58" s="127"/>
      <c r="B58" s="127"/>
      <c r="C58" s="127"/>
      <c r="D58" s="522"/>
      <c r="E58" s="129"/>
      <c r="F58" s="128"/>
      <c r="G58" s="129"/>
      <c r="H58" s="130"/>
      <c r="I58" s="129"/>
      <c r="J58" s="130"/>
      <c r="K58" s="129"/>
      <c r="L58" s="130"/>
      <c r="M58" s="129"/>
      <c r="N58" s="130"/>
      <c r="O58" s="130"/>
      <c r="P58" s="130"/>
      <c r="Q58" s="129"/>
      <c r="R58" s="131"/>
    </row>
    <row r="59" spans="1:18" ht="15.75" customHeight="1">
      <c r="A59" s="130"/>
      <c r="B59" s="130"/>
      <c r="C59" s="130"/>
      <c r="D59" s="130"/>
      <c r="E59" s="129"/>
      <c r="F59" s="130"/>
      <c r="G59" s="129"/>
      <c r="H59" s="128"/>
      <c r="I59" s="129"/>
      <c r="J59" s="130"/>
      <c r="K59" s="129"/>
      <c r="L59" s="130"/>
      <c r="M59" s="129"/>
      <c r="N59" s="130"/>
      <c r="O59" s="130"/>
      <c r="P59" s="130"/>
      <c r="Q59" s="129"/>
      <c r="R59" s="131"/>
    </row>
    <row r="60" spans="1:18" ht="15.75" customHeight="1">
      <c r="A60" s="130"/>
      <c r="B60" s="130"/>
      <c r="C60" s="130"/>
      <c r="D60" s="522"/>
      <c r="E60" s="129"/>
      <c r="F60" s="128"/>
      <c r="G60" s="129"/>
      <c r="H60" s="130"/>
      <c r="I60" s="129"/>
      <c r="J60" s="130"/>
      <c r="K60" s="129"/>
      <c r="L60" s="130"/>
      <c r="M60" s="129"/>
      <c r="N60" s="130"/>
      <c r="O60" s="130"/>
      <c r="P60" s="130"/>
      <c r="Q60" s="129"/>
      <c r="R60" s="131"/>
    </row>
    <row r="61" spans="1:18" ht="15.75" customHeight="1">
      <c r="A61" s="130"/>
      <c r="B61" s="130"/>
      <c r="C61" s="130"/>
      <c r="D61" s="130"/>
      <c r="E61" s="129"/>
      <c r="F61" s="130"/>
      <c r="G61" s="129"/>
      <c r="H61" s="130"/>
      <c r="I61" s="129"/>
      <c r="J61" s="128"/>
      <c r="K61" s="129"/>
      <c r="L61" s="130"/>
      <c r="M61" s="129"/>
      <c r="N61" s="130"/>
      <c r="O61" s="130"/>
      <c r="P61" s="130"/>
      <c r="Q61" s="129"/>
      <c r="R61" s="131"/>
    </row>
    <row r="62" spans="1:18" ht="15.75" customHeight="1">
      <c r="A62" s="130"/>
      <c r="B62" s="130"/>
      <c r="C62" s="130"/>
      <c r="D62" s="522"/>
      <c r="E62" s="129"/>
      <c r="F62" s="128"/>
      <c r="G62" s="129"/>
      <c r="H62" s="130"/>
      <c r="I62" s="129"/>
      <c r="J62" s="130"/>
      <c r="K62" s="129"/>
      <c r="L62" s="130"/>
      <c r="M62" s="129"/>
      <c r="N62" s="130"/>
      <c r="O62" s="130"/>
      <c r="P62" s="130"/>
      <c r="Q62" s="129"/>
      <c r="R62" s="131"/>
    </row>
    <row r="63" spans="1:18" ht="15.75" customHeight="1">
      <c r="A63" s="130"/>
      <c r="B63" s="130"/>
      <c r="C63" s="130"/>
      <c r="D63" s="130"/>
      <c r="E63" s="129"/>
      <c r="F63" s="130"/>
      <c r="G63" s="129"/>
      <c r="H63" s="128"/>
      <c r="I63" s="129"/>
      <c r="J63" s="130"/>
      <c r="K63" s="129"/>
      <c r="L63" s="130"/>
      <c r="M63" s="129"/>
      <c r="N63" s="130"/>
      <c r="O63" s="130"/>
      <c r="P63" s="130"/>
      <c r="Q63" s="129"/>
      <c r="R63" s="131"/>
    </row>
    <row r="64" spans="1:18" ht="15.75" customHeight="1">
      <c r="A64" s="130"/>
      <c r="B64" s="130"/>
      <c r="C64" s="130"/>
      <c r="D64" s="522"/>
      <c r="E64" s="129"/>
      <c r="F64" s="128"/>
      <c r="G64" s="129"/>
      <c r="H64" s="130"/>
      <c r="I64" s="129"/>
      <c r="J64" s="130"/>
      <c r="K64" s="129"/>
      <c r="L64" s="130"/>
      <c r="M64" s="129"/>
      <c r="N64" s="130"/>
      <c r="O64" s="130"/>
      <c r="P64" s="130"/>
      <c r="Q64" s="129"/>
      <c r="R64" s="131"/>
    </row>
    <row r="65" spans="1:18" ht="15.75" customHeight="1">
      <c r="A65" s="130"/>
      <c r="B65" s="130"/>
      <c r="C65" s="130"/>
      <c r="D65" s="130"/>
      <c r="E65" s="129"/>
      <c r="F65" s="130"/>
      <c r="G65" s="129"/>
      <c r="H65" s="130"/>
      <c r="I65" s="129"/>
      <c r="J65" s="130"/>
      <c r="K65" s="129"/>
      <c r="L65" s="128"/>
      <c r="M65" s="129"/>
      <c r="N65" s="130"/>
      <c r="O65" s="130"/>
      <c r="P65" s="130"/>
      <c r="Q65" s="129"/>
      <c r="R65" s="131"/>
    </row>
    <row r="66" spans="1:18" ht="15.75" customHeight="1">
      <c r="A66" s="130"/>
      <c r="B66" s="130"/>
      <c r="C66" s="130"/>
      <c r="D66" s="522"/>
      <c r="E66" s="129"/>
      <c r="F66" s="128"/>
      <c r="G66" s="129"/>
      <c r="H66" s="130"/>
      <c r="I66" s="129"/>
      <c r="J66" s="130"/>
      <c r="K66" s="129"/>
      <c r="L66" s="130"/>
      <c r="M66" s="129"/>
      <c r="N66" s="130"/>
      <c r="O66" s="130"/>
      <c r="P66" s="130"/>
      <c r="Q66" s="129"/>
      <c r="R66" s="131"/>
    </row>
    <row r="67" spans="1:18" ht="15.75" customHeight="1">
      <c r="A67" s="130"/>
      <c r="B67" s="130"/>
      <c r="C67" s="130"/>
      <c r="D67" s="130"/>
      <c r="E67" s="129"/>
      <c r="F67" s="130"/>
      <c r="G67" s="129"/>
      <c r="H67" s="128"/>
      <c r="I67" s="129"/>
      <c r="J67" s="130"/>
      <c r="K67" s="129"/>
      <c r="L67" s="130"/>
      <c r="M67" s="129"/>
      <c r="N67" s="130"/>
      <c r="O67" s="130"/>
      <c r="P67" s="130"/>
      <c r="Q67" s="129"/>
      <c r="R67" s="131"/>
    </row>
    <row r="68" spans="1:18" ht="15.75" customHeight="1">
      <c r="A68" s="130"/>
      <c r="B68" s="130"/>
      <c r="C68" s="130"/>
      <c r="D68" s="522"/>
      <c r="E68" s="129"/>
      <c r="F68" s="128"/>
      <c r="G68" s="129"/>
      <c r="H68" s="130"/>
      <c r="I68" s="129"/>
      <c r="J68" s="130"/>
      <c r="K68" s="129"/>
      <c r="L68" s="130"/>
      <c r="M68" s="129"/>
      <c r="N68" s="130"/>
      <c r="O68" s="130"/>
      <c r="P68" s="130"/>
      <c r="Q68" s="129"/>
      <c r="R68" s="131"/>
    </row>
    <row r="69" spans="1:18" ht="15.75" customHeight="1">
      <c r="A69" s="130"/>
      <c r="B69" s="130"/>
      <c r="C69" s="130"/>
      <c r="D69" s="130"/>
      <c r="E69" s="129"/>
      <c r="F69" s="130"/>
      <c r="G69" s="129"/>
      <c r="H69" s="130"/>
      <c r="I69" s="129"/>
      <c r="J69" s="128"/>
      <c r="K69" s="129"/>
      <c r="L69" s="130"/>
      <c r="M69" s="129"/>
      <c r="N69" s="127"/>
      <c r="O69" s="127"/>
      <c r="P69" s="130"/>
      <c r="Q69" s="129"/>
      <c r="R69" s="131"/>
    </row>
    <row r="70" spans="1:18" ht="15.75" customHeight="1">
      <c r="A70" s="130"/>
      <c r="B70" s="130"/>
      <c r="C70" s="130"/>
      <c r="D70" s="522"/>
      <c r="E70" s="129"/>
      <c r="F70" s="128"/>
      <c r="G70" s="129"/>
      <c r="H70" s="130"/>
      <c r="I70" s="129"/>
      <c r="J70" s="130"/>
      <c r="K70" s="129"/>
      <c r="L70" s="130"/>
      <c r="M70" s="129"/>
      <c r="N70" s="127"/>
      <c r="O70" s="127"/>
      <c r="P70" s="130"/>
      <c r="Q70" s="129"/>
      <c r="R70" s="131"/>
    </row>
    <row r="71" spans="1:18" ht="15.75" customHeight="1">
      <c r="A71" s="130"/>
      <c r="B71" s="130"/>
      <c r="C71" s="130"/>
      <c r="D71" s="130"/>
      <c r="E71" s="129"/>
      <c r="F71" s="130"/>
      <c r="G71" s="129"/>
      <c r="H71" s="128"/>
      <c r="I71" s="129"/>
      <c r="J71" s="130"/>
      <c r="K71" s="129"/>
      <c r="L71" s="130"/>
      <c r="M71" s="129"/>
      <c r="N71" s="127"/>
      <c r="O71" s="127"/>
      <c r="P71" s="130"/>
      <c r="Q71" s="129"/>
      <c r="R71" s="131"/>
    </row>
    <row r="72" spans="1:18" ht="15.75" customHeight="1">
      <c r="A72" s="127"/>
      <c r="B72" s="127"/>
      <c r="C72" s="127"/>
      <c r="D72" s="522"/>
      <c r="E72" s="129"/>
      <c r="F72" s="128"/>
      <c r="G72" s="129"/>
      <c r="H72" s="130"/>
      <c r="I72" s="129"/>
      <c r="J72" s="130"/>
      <c r="K72" s="129"/>
      <c r="L72" s="130"/>
      <c r="M72" s="129"/>
      <c r="N72" s="127"/>
      <c r="O72" s="127"/>
      <c r="P72" s="130"/>
      <c r="Q72" s="129"/>
      <c r="R72" s="131"/>
    </row>
    <row r="73" spans="1:18" ht="12.75" customHeight="1">
      <c r="A73" s="130"/>
      <c r="B73" s="130"/>
      <c r="C73" s="130"/>
      <c r="D73" s="522"/>
      <c r="E73" s="129"/>
      <c r="F73" s="130"/>
      <c r="G73" s="129"/>
      <c r="H73" s="130"/>
      <c r="I73" s="129"/>
      <c r="J73" s="130"/>
      <c r="K73" s="129"/>
      <c r="L73" s="130"/>
      <c r="M73" s="129"/>
      <c r="N73" s="127"/>
      <c r="O73" s="127"/>
      <c r="P73" s="130"/>
      <c r="Q73" s="129"/>
      <c r="R73" s="131"/>
    </row>
    <row r="74" spans="1:21" ht="17.25" customHeight="1">
      <c r="A74" s="130"/>
      <c r="B74" s="130"/>
      <c r="C74" s="130"/>
      <c r="D74" s="522"/>
      <c r="E74" s="129"/>
      <c r="F74" s="128"/>
      <c r="G74" s="129"/>
      <c r="H74" s="130"/>
      <c r="I74" s="129"/>
      <c r="J74" s="130"/>
      <c r="K74" s="129"/>
      <c r="L74" s="130"/>
      <c r="M74" s="129"/>
      <c r="N74" s="127"/>
      <c r="O74" s="127"/>
      <c r="P74" s="130"/>
      <c r="Q74" s="129"/>
      <c r="R74" s="131"/>
      <c r="S74" s="131"/>
      <c r="T74" s="131"/>
      <c r="U74" s="131"/>
    </row>
    <row r="75" spans="1:21" ht="17.25" customHeight="1">
      <c r="A75" s="132"/>
      <c r="B75" s="132"/>
      <c r="C75" s="132"/>
      <c r="D75" s="132"/>
      <c r="E75" s="523"/>
      <c r="F75" s="132"/>
      <c r="G75" s="131"/>
      <c r="H75" s="133"/>
      <c r="I75" s="131"/>
      <c r="J75" s="132"/>
      <c r="K75" s="131"/>
      <c r="L75" s="132"/>
      <c r="M75" s="131"/>
      <c r="N75" s="524" t="s">
        <v>24</v>
      </c>
      <c r="O75" s="524">
        <f>IF(L49&lt;L65,K49,K65)</f>
        <v>0</v>
      </c>
      <c r="P75" s="132"/>
      <c r="Q75" s="131"/>
      <c r="R75" s="131"/>
      <c r="S75" s="131"/>
      <c r="T75" s="131"/>
      <c r="U75" s="131"/>
    </row>
    <row r="76" spans="1:21" ht="17.25" customHeight="1">
      <c r="A76" s="132"/>
      <c r="B76" s="132"/>
      <c r="C76" s="132"/>
      <c r="D76" s="525"/>
      <c r="E76" s="131"/>
      <c r="F76" s="133"/>
      <c r="G76" s="131"/>
      <c r="H76" s="132"/>
      <c r="I76" s="131"/>
      <c r="J76" s="132"/>
      <c r="K76" s="131"/>
      <c r="L76" s="132"/>
      <c r="M76" s="131"/>
      <c r="N76" s="132"/>
      <c r="O76" s="132"/>
      <c r="P76" s="132"/>
      <c r="Q76" s="131"/>
      <c r="R76" s="131"/>
      <c r="S76" s="131"/>
      <c r="T76" s="131"/>
      <c r="U76" s="131"/>
    </row>
    <row r="77" spans="1:21" ht="17.25" customHeight="1">
      <c r="A77" s="132"/>
      <c r="B77" s="132"/>
      <c r="C77" s="132"/>
      <c r="D77" s="132"/>
      <c r="E77" s="131"/>
      <c r="F77" s="132"/>
      <c r="G77" s="131"/>
      <c r="H77" s="132"/>
      <c r="I77" s="131"/>
      <c r="J77" s="133"/>
      <c r="K77" s="131"/>
      <c r="L77" s="132"/>
      <c r="M77" s="131"/>
      <c r="N77" s="132"/>
      <c r="O77" s="132"/>
      <c r="P77" s="132"/>
      <c r="Q77" s="131"/>
      <c r="R77" s="131"/>
      <c r="S77" s="131"/>
      <c r="T77" s="131"/>
      <c r="U77" s="131"/>
    </row>
    <row r="78" spans="1:21" ht="17.25" customHeight="1">
      <c r="A78" s="132"/>
      <c r="B78" s="132"/>
      <c r="C78" s="132"/>
      <c r="D78" s="525"/>
      <c r="E78" s="131"/>
      <c r="F78" s="133"/>
      <c r="G78" s="131"/>
      <c r="H78" s="132"/>
      <c r="I78" s="131"/>
      <c r="J78" s="132"/>
      <c r="K78" s="131"/>
      <c r="L78" s="132"/>
      <c r="M78" s="131"/>
      <c r="N78" s="132"/>
      <c r="O78" s="132"/>
      <c r="P78" s="132"/>
      <c r="Q78" s="131"/>
      <c r="R78" s="131"/>
      <c r="S78" s="131"/>
      <c r="T78" s="131"/>
      <c r="U78" s="131"/>
    </row>
    <row r="79" spans="1:21" ht="17.25" customHeight="1">
      <c r="A79" s="132"/>
      <c r="B79" s="132"/>
      <c r="C79" s="132"/>
      <c r="D79" s="132"/>
      <c r="E79" s="131"/>
      <c r="F79" s="132"/>
      <c r="G79" s="131"/>
      <c r="H79" s="133"/>
      <c r="I79" s="131"/>
      <c r="J79" s="132"/>
      <c r="K79" s="131"/>
      <c r="L79" s="132"/>
      <c r="M79" s="131"/>
      <c r="N79" s="132"/>
      <c r="O79" s="132"/>
      <c r="P79" s="132"/>
      <c r="Q79" s="131"/>
      <c r="R79" s="131"/>
      <c r="S79" s="131"/>
      <c r="T79" s="131"/>
      <c r="U79" s="131"/>
    </row>
    <row r="80" spans="1:21" ht="17.25" customHeight="1">
      <c r="A80" s="132"/>
      <c r="B80" s="132"/>
      <c r="C80" s="132"/>
      <c r="D80" s="525"/>
      <c r="E80" s="131"/>
      <c r="F80" s="133"/>
      <c r="G80" s="131"/>
      <c r="H80" s="132"/>
      <c r="I80" s="131"/>
      <c r="J80" s="132"/>
      <c r="K80" s="131"/>
      <c r="L80" s="132"/>
      <c r="M80" s="131"/>
      <c r="N80" s="132"/>
      <c r="O80" s="132"/>
      <c r="P80" s="132"/>
      <c r="Q80" s="131"/>
      <c r="R80" s="131"/>
      <c r="S80" s="131"/>
      <c r="T80" s="131"/>
      <c r="U80" s="131"/>
    </row>
    <row r="81" spans="1:21" ht="17.25" customHeight="1">
      <c r="A81" s="132"/>
      <c r="B81" s="132"/>
      <c r="C81" s="132"/>
      <c r="D81" s="132"/>
      <c r="E81" s="131"/>
      <c r="F81" s="132"/>
      <c r="G81" s="131"/>
      <c r="H81" s="132"/>
      <c r="I81" s="131"/>
      <c r="J81" s="132"/>
      <c r="K81" s="131"/>
      <c r="L81" s="133"/>
      <c r="M81" s="131"/>
      <c r="N81" s="132"/>
      <c r="O81" s="132"/>
      <c r="P81" s="132"/>
      <c r="Q81" s="131"/>
      <c r="R81" s="131"/>
      <c r="S81" s="131"/>
      <c r="T81" s="131"/>
      <c r="U81" s="131"/>
    </row>
    <row r="82" spans="1:21" ht="17.25" customHeight="1">
      <c r="A82" s="132"/>
      <c r="B82" s="132"/>
      <c r="C82" s="132"/>
      <c r="D82" s="525"/>
      <c r="E82" s="131"/>
      <c r="F82" s="133"/>
      <c r="G82" s="131"/>
      <c r="H82" s="132"/>
      <c r="I82" s="131"/>
      <c r="J82" s="132"/>
      <c r="K82" s="131"/>
      <c r="L82" s="132"/>
      <c r="M82" s="131"/>
      <c r="N82" s="132"/>
      <c r="O82" s="132"/>
      <c r="P82" s="132"/>
      <c r="Q82" s="131"/>
      <c r="R82" s="131"/>
      <c r="S82" s="131"/>
      <c r="T82" s="131"/>
      <c r="U82" s="131"/>
    </row>
    <row r="83" spans="1:21" ht="17.25" customHeight="1">
      <c r="A83" s="132"/>
      <c r="B83" s="132"/>
      <c r="C83" s="132"/>
      <c r="D83" s="132"/>
      <c r="E83" s="131"/>
      <c r="F83" s="132"/>
      <c r="G83" s="131"/>
      <c r="H83" s="133"/>
      <c r="I83" s="131"/>
      <c r="J83" s="132"/>
      <c r="K83" s="131"/>
      <c r="L83" s="132"/>
      <c r="M83" s="131"/>
      <c r="N83" s="132"/>
      <c r="O83" s="132"/>
      <c r="P83" s="132"/>
      <c r="Q83" s="131"/>
      <c r="R83" s="131"/>
      <c r="S83" s="131"/>
      <c r="T83" s="131"/>
      <c r="U83" s="131"/>
    </row>
    <row r="84" spans="1:21" ht="17.25" customHeight="1">
      <c r="A84" s="132"/>
      <c r="B84" s="132"/>
      <c r="C84" s="132"/>
      <c r="D84" s="525"/>
      <c r="E84" s="131"/>
      <c r="F84" s="133"/>
      <c r="G84" s="131"/>
      <c r="H84" s="132"/>
      <c r="I84" s="131"/>
      <c r="J84" s="132"/>
      <c r="K84" s="131"/>
      <c r="L84" s="132"/>
      <c r="M84" s="131"/>
      <c r="N84" s="132"/>
      <c r="O84" s="132"/>
      <c r="P84" s="132"/>
      <c r="Q84" s="131"/>
      <c r="R84" s="131"/>
      <c r="S84" s="131"/>
      <c r="T84" s="131"/>
      <c r="U84" s="131"/>
    </row>
    <row r="85" spans="1:21" ht="17.25" customHeight="1">
      <c r="A85" s="132"/>
      <c r="B85" s="132"/>
      <c r="C85" s="132"/>
      <c r="D85" s="132"/>
      <c r="E85" s="131"/>
      <c r="F85" s="132"/>
      <c r="G85" s="131"/>
      <c r="H85" s="132"/>
      <c r="I85" s="131"/>
      <c r="J85" s="133"/>
      <c r="K85" s="131"/>
      <c r="L85" s="132"/>
      <c r="M85" s="131"/>
      <c r="N85" s="132"/>
      <c r="O85" s="132"/>
      <c r="P85" s="132"/>
      <c r="Q85" s="131"/>
      <c r="R85" s="131"/>
      <c r="S85" s="131"/>
      <c r="T85" s="131"/>
      <c r="U85" s="131"/>
    </row>
    <row r="86" spans="1:21" ht="17.25" customHeight="1">
      <c r="A86" s="122"/>
      <c r="B86" s="122"/>
      <c r="C86" s="122"/>
      <c r="D86" s="525"/>
      <c r="E86" s="131"/>
      <c r="F86" s="133"/>
      <c r="G86" s="131"/>
      <c r="H86" s="132"/>
      <c r="I86" s="131"/>
      <c r="J86" s="132"/>
      <c r="K86" s="131"/>
      <c r="L86" s="132"/>
      <c r="M86" s="131"/>
      <c r="N86" s="132"/>
      <c r="O86" s="132"/>
      <c r="P86" s="132"/>
      <c r="Q86" s="131"/>
      <c r="R86" s="131"/>
      <c r="S86" s="131"/>
      <c r="T86" s="131"/>
      <c r="U86" s="131"/>
    </row>
    <row r="87" spans="1:21" ht="17.25" customHeight="1">
      <c r="A87" s="132"/>
      <c r="B87" s="132"/>
      <c r="C87" s="132"/>
      <c r="D87" s="525"/>
      <c r="E87" s="131"/>
      <c r="F87" s="132"/>
      <c r="G87" s="131"/>
      <c r="H87" s="133"/>
      <c r="I87" s="131"/>
      <c r="J87" s="132"/>
      <c r="K87" s="131"/>
      <c r="L87" s="132"/>
      <c r="M87" s="131"/>
      <c r="N87" s="132"/>
      <c r="O87" s="132"/>
      <c r="P87" s="132"/>
      <c r="Q87" s="131"/>
      <c r="R87" s="131"/>
      <c r="S87" s="131"/>
      <c r="T87" s="131"/>
      <c r="U87" s="131"/>
    </row>
    <row r="88" spans="1:21" ht="17.25" customHeight="1">
      <c r="A88" s="132"/>
      <c r="B88" s="132"/>
      <c r="C88" s="132"/>
      <c r="D88" s="525"/>
      <c r="E88" s="131"/>
      <c r="F88" s="133"/>
      <c r="G88" s="131"/>
      <c r="H88" s="132"/>
      <c r="I88" s="131"/>
      <c r="J88" s="132"/>
      <c r="K88" s="131"/>
      <c r="L88" s="132"/>
      <c r="M88" s="131"/>
      <c r="N88" s="132"/>
      <c r="O88" s="132"/>
      <c r="P88" s="132"/>
      <c r="Q88" s="131"/>
      <c r="R88" s="131"/>
      <c r="S88" s="131"/>
      <c r="T88" s="131"/>
      <c r="U88" s="131"/>
    </row>
    <row r="89" spans="1:21" ht="17.25" customHeight="1">
      <c r="A89" s="132"/>
      <c r="B89" s="132"/>
      <c r="C89" s="132"/>
      <c r="D89" s="132"/>
      <c r="E89" s="131"/>
      <c r="F89" s="132"/>
      <c r="G89" s="131"/>
      <c r="H89" s="132"/>
      <c r="I89" s="131"/>
      <c r="J89" s="132"/>
      <c r="K89" s="131"/>
      <c r="L89" s="132"/>
      <c r="M89" s="131"/>
      <c r="N89" s="133"/>
      <c r="O89" s="132"/>
      <c r="P89" s="132"/>
      <c r="Q89" s="131"/>
      <c r="R89" s="131"/>
      <c r="S89" s="131"/>
      <c r="T89" s="131"/>
      <c r="U89" s="131"/>
    </row>
    <row r="90" spans="1:21" ht="17.25" customHeight="1">
      <c r="A90" s="132"/>
      <c r="B90" s="132"/>
      <c r="C90" s="132"/>
      <c r="D90" s="525"/>
      <c r="E90" s="131"/>
      <c r="F90" s="133"/>
      <c r="G90" s="131"/>
      <c r="H90" s="132"/>
      <c r="I90" s="131"/>
      <c r="J90" s="132"/>
      <c r="K90" s="131"/>
      <c r="L90" s="132"/>
      <c r="M90" s="131"/>
      <c r="N90" s="132"/>
      <c r="O90" s="132"/>
      <c r="P90" s="132"/>
      <c r="Q90" s="131"/>
      <c r="R90" s="131"/>
      <c r="S90" s="131"/>
      <c r="T90" s="131"/>
      <c r="U90" s="131"/>
    </row>
    <row r="91" spans="1:21" ht="17.25" customHeight="1">
      <c r="A91" s="132"/>
      <c r="B91" s="132"/>
      <c r="C91" s="132"/>
      <c r="D91" s="132"/>
      <c r="E91" s="131"/>
      <c r="F91" s="132"/>
      <c r="G91" s="131"/>
      <c r="H91" s="133"/>
      <c r="I91" s="131"/>
      <c r="J91" s="132"/>
      <c r="K91" s="131"/>
      <c r="L91" s="132"/>
      <c r="M91" s="131"/>
      <c r="N91" s="132"/>
      <c r="O91" s="132"/>
      <c r="P91" s="132"/>
      <c r="Q91" s="131"/>
      <c r="R91" s="131"/>
      <c r="S91" s="131"/>
      <c r="T91" s="131"/>
      <c r="U91" s="131"/>
    </row>
    <row r="92" spans="1:21" ht="17.25" customHeight="1">
      <c r="A92" s="132"/>
      <c r="B92" s="132"/>
      <c r="C92" s="132"/>
      <c r="D92" s="525"/>
      <c r="E92" s="131"/>
      <c r="F92" s="133"/>
      <c r="G92" s="131"/>
      <c r="H92" s="132"/>
      <c r="I92" s="131"/>
      <c r="J92" s="132"/>
      <c r="K92" s="131"/>
      <c r="L92" s="132"/>
      <c r="M92" s="131"/>
      <c r="N92" s="132"/>
      <c r="O92" s="132"/>
      <c r="P92" s="132"/>
      <c r="Q92" s="131"/>
      <c r="R92" s="131"/>
      <c r="S92" s="131"/>
      <c r="T92" s="131"/>
      <c r="U92" s="131"/>
    </row>
    <row r="93" spans="1:21" ht="17.25" customHeight="1">
      <c r="A93" s="132"/>
      <c r="B93" s="132"/>
      <c r="C93" s="132"/>
      <c r="D93" s="132"/>
      <c r="E93" s="131"/>
      <c r="F93" s="132"/>
      <c r="G93" s="131"/>
      <c r="H93" s="132"/>
      <c r="I93" s="131"/>
      <c r="J93" s="133"/>
      <c r="K93" s="131"/>
      <c r="L93" s="132"/>
      <c r="M93" s="131"/>
      <c r="N93" s="132"/>
      <c r="O93" s="132"/>
      <c r="P93" s="132"/>
      <c r="Q93" s="131"/>
      <c r="R93" s="131"/>
      <c r="S93" s="131"/>
      <c r="T93" s="131"/>
      <c r="U93" s="131"/>
    </row>
    <row r="94" spans="1:21" ht="17.25" customHeight="1">
      <c r="A94" s="132"/>
      <c r="B94" s="132"/>
      <c r="C94" s="132"/>
      <c r="D94" s="525"/>
      <c r="E94" s="131"/>
      <c r="F94" s="133"/>
      <c r="G94" s="131"/>
      <c r="H94" s="132"/>
      <c r="I94" s="131"/>
      <c r="J94" s="132"/>
      <c r="K94" s="131"/>
      <c r="L94" s="132"/>
      <c r="M94" s="131"/>
      <c r="N94" s="132"/>
      <c r="O94" s="132"/>
      <c r="P94" s="132"/>
      <c r="Q94" s="131"/>
      <c r="R94" s="131"/>
      <c r="S94" s="131"/>
      <c r="T94" s="131"/>
      <c r="U94" s="131"/>
    </row>
    <row r="95" spans="1:21" ht="17.25" customHeight="1">
      <c r="A95" s="132"/>
      <c r="B95" s="132"/>
      <c r="C95" s="132"/>
      <c r="D95" s="132"/>
      <c r="E95" s="131"/>
      <c r="F95" s="132"/>
      <c r="G95" s="131"/>
      <c r="H95" s="133"/>
      <c r="I95" s="131"/>
      <c r="J95" s="132"/>
      <c r="K95" s="131"/>
      <c r="L95" s="132"/>
      <c r="M95" s="131"/>
      <c r="N95" s="132"/>
      <c r="O95" s="132"/>
      <c r="P95" s="132"/>
      <c r="Q95" s="131"/>
      <c r="R95" s="131"/>
      <c r="S95" s="131"/>
      <c r="T95" s="131"/>
      <c r="U95" s="131"/>
    </row>
    <row r="96" spans="1:21" ht="17.25" customHeight="1">
      <c r="A96" s="132"/>
      <c r="B96" s="132"/>
      <c r="C96" s="132"/>
      <c r="D96" s="525"/>
      <c r="E96" s="131"/>
      <c r="F96" s="133"/>
      <c r="G96" s="131"/>
      <c r="H96" s="132"/>
      <c r="I96" s="131"/>
      <c r="J96" s="132"/>
      <c r="K96" s="131"/>
      <c r="L96" s="132"/>
      <c r="M96" s="131"/>
      <c r="N96" s="132"/>
      <c r="O96" s="132"/>
      <c r="P96" s="132"/>
      <c r="Q96" s="131"/>
      <c r="R96" s="131"/>
      <c r="S96" s="131"/>
      <c r="T96" s="131"/>
      <c r="U96" s="131"/>
    </row>
    <row r="97" spans="1:21" ht="17.25" customHeight="1">
      <c r="A97" s="132"/>
      <c r="B97" s="132"/>
      <c r="C97" s="132"/>
      <c r="D97" s="132"/>
      <c r="E97" s="131"/>
      <c r="F97" s="132"/>
      <c r="G97" s="131"/>
      <c r="H97" s="132"/>
      <c r="I97" s="131"/>
      <c r="J97" s="132"/>
      <c r="K97" s="131"/>
      <c r="L97" s="133"/>
      <c r="M97" s="131"/>
      <c r="N97" s="132"/>
      <c r="O97" s="132"/>
      <c r="P97" s="132"/>
      <c r="Q97" s="131"/>
      <c r="R97" s="131"/>
      <c r="S97" s="131"/>
      <c r="T97" s="131"/>
      <c r="U97" s="131"/>
    </row>
    <row r="98" spans="1:21" ht="17.25" customHeight="1">
      <c r="A98" s="132"/>
      <c r="B98" s="132"/>
      <c r="C98" s="132"/>
      <c r="D98" s="525"/>
      <c r="E98" s="131"/>
      <c r="F98" s="133"/>
      <c r="G98" s="131"/>
      <c r="H98" s="132"/>
      <c r="I98" s="131"/>
      <c r="J98" s="132"/>
      <c r="K98" s="131"/>
      <c r="L98" s="132"/>
      <c r="M98" s="131"/>
      <c r="N98" s="132"/>
      <c r="O98" s="132"/>
      <c r="P98" s="132"/>
      <c r="Q98" s="131"/>
      <c r="R98" s="131"/>
      <c r="S98" s="131"/>
      <c r="T98" s="131"/>
      <c r="U98" s="131"/>
    </row>
    <row r="99" spans="1:21" ht="17.25" customHeight="1">
      <c r="A99" s="132"/>
      <c r="B99" s="132"/>
      <c r="C99" s="132"/>
      <c r="D99" s="132"/>
      <c r="E99" s="131"/>
      <c r="F99" s="132"/>
      <c r="G99" s="131"/>
      <c r="H99" s="133"/>
      <c r="I99" s="131"/>
      <c r="J99" s="132"/>
      <c r="K99" s="131"/>
      <c r="L99" s="132"/>
      <c r="M99" s="131"/>
      <c r="N99" s="132"/>
      <c r="O99" s="132"/>
      <c r="P99" s="132"/>
      <c r="Q99" s="131"/>
      <c r="R99" s="131"/>
      <c r="S99" s="131"/>
      <c r="T99" s="131"/>
      <c r="U99" s="131"/>
    </row>
    <row r="100" spans="1:21" ht="17.25" customHeight="1">
      <c r="A100" s="122"/>
      <c r="B100" s="122"/>
      <c r="C100" s="122"/>
      <c r="D100" s="525"/>
      <c r="E100" s="131"/>
      <c r="F100" s="133"/>
      <c r="G100" s="131"/>
      <c r="H100" s="132"/>
      <c r="I100" s="131"/>
      <c r="J100" s="132"/>
      <c r="K100" s="131"/>
      <c r="L100" s="132"/>
      <c r="M100" s="131"/>
      <c r="N100" s="132"/>
      <c r="O100" s="132"/>
      <c r="P100" s="132"/>
      <c r="Q100" s="131"/>
      <c r="R100" s="131"/>
      <c r="S100" s="131"/>
      <c r="T100" s="131"/>
      <c r="U100" s="131"/>
    </row>
    <row r="101" spans="1:21" ht="17.25" customHeight="1">
      <c r="A101" s="132"/>
      <c r="B101" s="132"/>
      <c r="C101" s="132"/>
      <c r="D101" s="525"/>
      <c r="E101" s="131"/>
      <c r="F101" s="132"/>
      <c r="G101" s="131"/>
      <c r="H101" s="132"/>
      <c r="I101" s="131"/>
      <c r="J101" s="133"/>
      <c r="K101" s="131"/>
      <c r="L101" s="132"/>
      <c r="M101" s="131"/>
      <c r="N101" s="132"/>
      <c r="O101" s="132"/>
      <c r="P101" s="132"/>
      <c r="Q101" s="131"/>
      <c r="R101" s="131"/>
      <c r="S101" s="131"/>
      <c r="T101" s="131"/>
      <c r="U101" s="131"/>
    </row>
    <row r="102" spans="1:21" ht="17.25" customHeight="1">
      <c r="A102" s="132"/>
      <c r="B102" s="132"/>
      <c r="C102" s="132"/>
      <c r="D102" s="525"/>
      <c r="E102" s="131"/>
      <c r="F102" s="133"/>
      <c r="G102" s="131"/>
      <c r="H102" s="132"/>
      <c r="I102" s="131"/>
      <c r="J102" s="132"/>
      <c r="K102" s="131"/>
      <c r="L102" s="132"/>
      <c r="M102" s="131"/>
      <c r="N102" s="132"/>
      <c r="O102" s="132"/>
      <c r="P102" s="132"/>
      <c r="Q102" s="131"/>
      <c r="R102" s="131"/>
      <c r="S102" s="131"/>
      <c r="T102" s="131"/>
      <c r="U102" s="131"/>
    </row>
    <row r="103" spans="1:21" ht="17.25" customHeight="1">
      <c r="A103" s="132"/>
      <c r="B103" s="132"/>
      <c r="C103" s="132"/>
      <c r="D103" s="132"/>
      <c r="E103" s="131"/>
      <c r="F103" s="132"/>
      <c r="G103" s="131"/>
      <c r="H103" s="133"/>
      <c r="I103" s="131"/>
      <c r="J103" s="132"/>
      <c r="K103" s="131"/>
      <c r="L103" s="132"/>
      <c r="M103" s="131"/>
      <c r="N103" s="132"/>
      <c r="O103" s="132"/>
      <c r="P103" s="132"/>
      <c r="Q103" s="131"/>
      <c r="R103" s="131"/>
      <c r="S103" s="131"/>
      <c r="T103" s="131"/>
      <c r="U103" s="131"/>
    </row>
    <row r="104" spans="1:21" ht="17.25" customHeight="1">
      <c r="A104" s="132"/>
      <c r="B104" s="132"/>
      <c r="C104" s="132"/>
      <c r="D104" s="525"/>
      <c r="E104" s="131"/>
      <c r="F104" s="133"/>
      <c r="G104" s="131"/>
      <c r="H104" s="132"/>
      <c r="I104" s="131"/>
      <c r="J104" s="132"/>
      <c r="K104" s="131"/>
      <c r="L104" s="132"/>
      <c r="M104" s="131"/>
      <c r="N104" s="132"/>
      <c r="O104" s="132"/>
      <c r="P104" s="132"/>
      <c r="Q104" s="131"/>
      <c r="R104" s="131"/>
      <c r="S104" s="131"/>
      <c r="T104" s="131"/>
      <c r="U104" s="131"/>
    </row>
    <row r="105" spans="1:21" ht="17.25" customHeight="1">
      <c r="A105" s="132"/>
      <c r="B105" s="132"/>
      <c r="C105" s="132"/>
      <c r="D105" s="132"/>
      <c r="E105" s="131"/>
      <c r="F105" s="132"/>
      <c r="G105" s="131"/>
      <c r="H105" s="132"/>
      <c r="I105" s="131"/>
      <c r="J105" s="132"/>
      <c r="K105" s="131"/>
      <c r="L105" s="132"/>
      <c r="M105" s="131"/>
      <c r="N105" s="132"/>
      <c r="O105" s="132"/>
      <c r="P105" s="133"/>
      <c r="Q105" s="131"/>
      <c r="R105" s="131"/>
      <c r="S105" s="131"/>
      <c r="T105" s="131"/>
      <c r="U105" s="131"/>
    </row>
    <row r="106" spans="1:21" ht="16.5" customHeight="1">
      <c r="A106" s="132"/>
      <c r="B106" s="132"/>
      <c r="C106" s="132"/>
      <c r="D106" s="525"/>
      <c r="E106" s="131"/>
      <c r="F106" s="133"/>
      <c r="G106" s="131"/>
      <c r="H106" s="132"/>
      <c r="I106" s="131"/>
      <c r="J106" s="132"/>
      <c r="K106" s="131"/>
      <c r="L106" s="132"/>
      <c r="M106" s="131"/>
      <c r="N106" s="132"/>
      <c r="O106" s="132"/>
      <c r="P106" s="132"/>
      <c r="Q106" s="131"/>
      <c r="R106" s="131"/>
      <c r="S106" s="131"/>
      <c r="T106" s="131"/>
      <c r="U106" s="131"/>
    </row>
    <row r="107" spans="1:21" ht="16.5" customHeight="1">
      <c r="A107" s="132"/>
      <c r="B107" s="132"/>
      <c r="C107" s="132"/>
      <c r="D107" s="132"/>
      <c r="E107" s="131"/>
      <c r="F107" s="132"/>
      <c r="G107" s="131"/>
      <c r="H107" s="133"/>
      <c r="I107" s="131"/>
      <c r="J107" s="132"/>
      <c r="K107" s="131"/>
      <c r="L107" s="132"/>
      <c r="M107" s="131"/>
      <c r="N107" s="132"/>
      <c r="O107" s="132"/>
      <c r="P107" s="132"/>
      <c r="Q107" s="131"/>
      <c r="R107" s="131"/>
      <c r="S107" s="131"/>
      <c r="T107" s="131"/>
      <c r="U107" s="131"/>
    </row>
    <row r="108" spans="1:21" ht="16.5" customHeight="1">
      <c r="A108" s="132"/>
      <c r="B108" s="132"/>
      <c r="C108" s="132"/>
      <c r="D108" s="525"/>
      <c r="E108" s="131"/>
      <c r="F108" s="133"/>
      <c r="G108" s="131"/>
      <c r="H108" s="132"/>
      <c r="I108" s="131"/>
      <c r="J108" s="132"/>
      <c r="K108" s="131"/>
      <c r="L108" s="132"/>
      <c r="M108" s="131"/>
      <c r="N108" s="132"/>
      <c r="O108" s="132"/>
      <c r="P108" s="132"/>
      <c r="Q108" s="131"/>
      <c r="R108" s="131"/>
      <c r="S108" s="131"/>
      <c r="T108" s="131"/>
      <c r="U108" s="131"/>
    </row>
    <row r="109" spans="1:21" ht="16.5" customHeight="1">
      <c r="A109" s="132"/>
      <c r="B109" s="132"/>
      <c r="C109" s="132"/>
      <c r="D109" s="132"/>
      <c r="E109" s="131"/>
      <c r="F109" s="132"/>
      <c r="G109" s="131"/>
      <c r="H109" s="132"/>
      <c r="I109" s="131"/>
      <c r="J109" s="133"/>
      <c r="K109" s="131"/>
      <c r="L109" s="132"/>
      <c r="M109" s="131"/>
      <c r="N109" s="132"/>
      <c r="O109" s="132"/>
      <c r="P109" s="132"/>
      <c r="Q109" s="131"/>
      <c r="R109" s="131"/>
      <c r="S109" s="131"/>
      <c r="T109" s="131"/>
      <c r="U109" s="131"/>
    </row>
    <row r="110" spans="1:21" ht="16.5" customHeight="1">
      <c r="A110" s="132"/>
      <c r="B110" s="132"/>
      <c r="C110" s="132"/>
      <c r="D110" s="525"/>
      <c r="E110" s="131"/>
      <c r="F110" s="133"/>
      <c r="G110" s="131"/>
      <c r="H110" s="132"/>
      <c r="I110" s="131"/>
      <c r="J110" s="132"/>
      <c r="K110" s="131"/>
      <c r="L110" s="132"/>
      <c r="M110" s="131"/>
      <c r="N110" s="132"/>
      <c r="O110" s="132"/>
      <c r="P110" s="132"/>
      <c r="Q110" s="131"/>
      <c r="R110" s="131"/>
      <c r="S110" s="131"/>
      <c r="T110" s="131"/>
      <c r="U110" s="131"/>
    </row>
    <row r="111" spans="1:21" ht="16.5" customHeight="1">
      <c r="A111" s="132"/>
      <c r="B111" s="132"/>
      <c r="C111" s="132"/>
      <c r="D111" s="132"/>
      <c r="E111" s="131"/>
      <c r="F111" s="132"/>
      <c r="G111" s="131"/>
      <c r="H111" s="133"/>
      <c r="I111" s="131"/>
      <c r="J111" s="132"/>
      <c r="K111" s="131"/>
      <c r="L111" s="132"/>
      <c r="M111" s="131"/>
      <c r="N111" s="132"/>
      <c r="O111" s="132"/>
      <c r="P111" s="526"/>
      <c r="Q111" s="527"/>
      <c r="R111" s="131"/>
      <c r="S111" s="131"/>
      <c r="T111" s="131"/>
      <c r="U111" s="131"/>
    </row>
    <row r="112" spans="1:21" ht="16.5" customHeight="1">
      <c r="A112" s="132"/>
      <c r="B112" s="132"/>
      <c r="C112" s="132"/>
      <c r="D112" s="525"/>
      <c r="E112" s="131"/>
      <c r="F112" s="133"/>
      <c r="G112" s="131"/>
      <c r="H112" s="132"/>
      <c r="I112" s="131"/>
      <c r="J112" s="132"/>
      <c r="K112" s="131"/>
      <c r="L112" s="132"/>
      <c r="M112" s="131"/>
      <c r="N112" s="132"/>
      <c r="O112" s="132"/>
      <c r="P112" s="526"/>
      <c r="Q112" s="527"/>
      <c r="R112" s="131"/>
      <c r="S112" s="131"/>
      <c r="T112" s="131"/>
      <c r="U112" s="131"/>
    </row>
    <row r="113" spans="1:21" ht="16.5" customHeight="1">
      <c r="A113" s="132"/>
      <c r="B113" s="132"/>
      <c r="C113" s="132"/>
      <c r="D113" s="132"/>
      <c r="E113" s="131"/>
      <c r="F113" s="132"/>
      <c r="G113" s="131"/>
      <c r="H113" s="132"/>
      <c r="I113" s="131"/>
      <c r="J113" s="132"/>
      <c r="K113" s="131"/>
      <c r="L113" s="133"/>
      <c r="M113" s="131"/>
      <c r="N113" s="132"/>
      <c r="O113" s="132"/>
      <c r="P113" s="526"/>
      <c r="Q113" s="527"/>
      <c r="R113" s="131"/>
      <c r="S113" s="131"/>
      <c r="T113" s="131"/>
      <c r="U113" s="131"/>
    </row>
    <row r="114" spans="1:21" ht="16.5" customHeight="1">
      <c r="A114" s="122"/>
      <c r="B114" s="122"/>
      <c r="C114" s="122"/>
      <c r="D114" s="525"/>
      <c r="E114" s="131"/>
      <c r="F114" s="133"/>
      <c r="G114" s="131"/>
      <c r="H114" s="132"/>
      <c r="I114" s="131"/>
      <c r="J114" s="132"/>
      <c r="K114" s="131"/>
      <c r="L114" s="132"/>
      <c r="M114" s="131"/>
      <c r="N114" s="132"/>
      <c r="O114" s="132"/>
      <c r="P114" s="526"/>
      <c r="Q114" s="527"/>
      <c r="R114" s="131"/>
      <c r="S114" s="131"/>
      <c r="T114" s="131"/>
      <c r="U114" s="131"/>
    </row>
    <row r="115" spans="1:21" ht="16.5" customHeight="1">
      <c r="A115" s="132"/>
      <c r="B115" s="132"/>
      <c r="C115" s="132"/>
      <c r="D115" s="525"/>
      <c r="E115" s="131"/>
      <c r="F115" s="132"/>
      <c r="G115" s="131"/>
      <c r="H115" s="133"/>
      <c r="I115" s="131"/>
      <c r="J115" s="132"/>
      <c r="K115" s="131"/>
      <c r="L115" s="132"/>
      <c r="M115" s="131"/>
      <c r="N115" s="132"/>
      <c r="O115" s="132"/>
      <c r="P115" s="526"/>
      <c r="Q115" s="527"/>
      <c r="R115" s="131"/>
      <c r="S115" s="131"/>
      <c r="T115" s="131"/>
      <c r="U115" s="131"/>
    </row>
    <row r="116" spans="1:21" ht="16.5" customHeight="1">
      <c r="A116" s="132"/>
      <c r="B116" s="132"/>
      <c r="C116" s="132"/>
      <c r="D116" s="525"/>
      <c r="E116" s="131"/>
      <c r="F116" s="133"/>
      <c r="G116" s="131"/>
      <c r="H116" s="132"/>
      <c r="I116" s="131"/>
      <c r="J116" s="132"/>
      <c r="K116" s="131"/>
      <c r="L116" s="132"/>
      <c r="M116" s="131"/>
      <c r="N116" s="132"/>
      <c r="O116" s="132"/>
      <c r="P116" s="526"/>
      <c r="Q116" s="527"/>
      <c r="R116" s="131"/>
      <c r="S116" s="131"/>
      <c r="T116" s="131"/>
      <c r="U116" s="131"/>
    </row>
    <row r="117" spans="1:21" ht="16.5" customHeight="1">
      <c r="A117" s="132"/>
      <c r="B117" s="132"/>
      <c r="C117" s="132"/>
      <c r="D117" s="132"/>
      <c r="E117" s="131"/>
      <c r="F117" s="132"/>
      <c r="G117" s="131"/>
      <c r="H117" s="132"/>
      <c r="I117" s="131"/>
      <c r="J117" s="133"/>
      <c r="K117" s="131"/>
      <c r="L117" s="132"/>
      <c r="M117" s="131"/>
      <c r="N117" s="132"/>
      <c r="O117" s="132"/>
      <c r="P117" s="526"/>
      <c r="Q117" s="527"/>
      <c r="R117" s="131"/>
      <c r="S117" s="131"/>
      <c r="T117" s="131"/>
      <c r="U117" s="131"/>
    </row>
    <row r="118" spans="1:21" ht="16.5" customHeight="1">
      <c r="A118" s="132"/>
      <c r="B118" s="132"/>
      <c r="C118" s="132"/>
      <c r="D118" s="525"/>
      <c r="E118" s="131"/>
      <c r="F118" s="133"/>
      <c r="G118" s="131"/>
      <c r="H118" s="132"/>
      <c r="I118" s="131"/>
      <c r="J118" s="132"/>
      <c r="K118" s="131"/>
      <c r="L118" s="132"/>
      <c r="M118" s="131"/>
      <c r="N118" s="132"/>
      <c r="O118" s="132"/>
      <c r="P118" s="132"/>
      <c r="Q118" s="131"/>
      <c r="R118" s="131"/>
      <c r="S118" s="131"/>
      <c r="T118" s="131"/>
      <c r="U118" s="131"/>
    </row>
    <row r="119" spans="1:21" ht="16.5" customHeight="1">
      <c r="A119" s="132"/>
      <c r="B119" s="132"/>
      <c r="C119" s="132"/>
      <c r="D119" s="132"/>
      <c r="E119" s="131"/>
      <c r="F119" s="132"/>
      <c r="G119" s="131"/>
      <c r="H119" s="133"/>
      <c r="I119" s="131"/>
      <c r="J119" s="132"/>
      <c r="K119" s="131"/>
      <c r="L119" s="132"/>
      <c r="M119" s="131"/>
      <c r="N119" s="132"/>
      <c r="O119" s="132"/>
      <c r="P119" s="132"/>
      <c r="Q119" s="131"/>
      <c r="R119" s="131"/>
      <c r="S119" s="131"/>
      <c r="T119" s="131"/>
      <c r="U119" s="131"/>
    </row>
    <row r="120" spans="1:21" ht="16.5" customHeight="1">
      <c r="A120" s="132"/>
      <c r="B120" s="132"/>
      <c r="C120" s="132"/>
      <c r="D120" s="525"/>
      <c r="E120" s="131"/>
      <c r="F120" s="133"/>
      <c r="G120" s="131"/>
      <c r="H120" s="132"/>
      <c r="I120" s="131"/>
      <c r="J120" s="132"/>
      <c r="K120" s="131"/>
      <c r="L120" s="132"/>
      <c r="M120" s="131"/>
      <c r="N120" s="132"/>
      <c r="O120" s="132"/>
      <c r="P120" s="132"/>
      <c r="Q120" s="131"/>
      <c r="R120" s="131"/>
      <c r="S120" s="131"/>
      <c r="T120" s="131"/>
      <c r="U120" s="131"/>
    </row>
    <row r="121" spans="1:21" ht="16.5" customHeight="1">
      <c r="A121" s="132"/>
      <c r="B121" s="132"/>
      <c r="C121" s="132"/>
      <c r="D121" s="132"/>
      <c r="E121" s="131"/>
      <c r="F121" s="132"/>
      <c r="G121" s="131"/>
      <c r="H121" s="132"/>
      <c r="I121" s="131"/>
      <c r="J121" s="132"/>
      <c r="K121" s="131"/>
      <c r="L121" s="132"/>
      <c r="M121" s="131"/>
      <c r="N121" s="133"/>
      <c r="O121" s="132"/>
      <c r="P121" s="132"/>
      <c r="Q121" s="131"/>
      <c r="R121" s="131"/>
      <c r="S121" s="131"/>
      <c r="T121" s="131"/>
      <c r="U121" s="131"/>
    </row>
    <row r="122" spans="1:21" ht="16.5" customHeight="1">
      <c r="A122" s="132"/>
      <c r="B122" s="132"/>
      <c r="C122" s="132"/>
      <c r="D122" s="525"/>
      <c r="E122" s="131"/>
      <c r="F122" s="133"/>
      <c r="G122" s="131"/>
      <c r="H122" s="132"/>
      <c r="I122" s="131"/>
      <c r="J122" s="132"/>
      <c r="K122" s="131"/>
      <c r="L122" s="132"/>
      <c r="M122" s="131"/>
      <c r="N122" s="132"/>
      <c r="O122" s="132"/>
      <c r="P122" s="132"/>
      <c r="Q122" s="131"/>
      <c r="R122" s="131"/>
      <c r="S122" s="131"/>
      <c r="T122" s="131"/>
      <c r="U122" s="131"/>
    </row>
    <row r="123" spans="1:21" ht="16.5" customHeight="1">
      <c r="A123" s="132"/>
      <c r="B123" s="132"/>
      <c r="C123" s="132"/>
      <c r="D123" s="132"/>
      <c r="E123" s="131"/>
      <c r="F123" s="132"/>
      <c r="G123" s="131"/>
      <c r="H123" s="133"/>
      <c r="I123" s="131"/>
      <c r="J123" s="132"/>
      <c r="K123" s="131"/>
      <c r="L123" s="132"/>
      <c r="M123" s="131"/>
      <c r="N123" s="132"/>
      <c r="O123" s="132"/>
      <c r="P123" s="132"/>
      <c r="Q123" s="131"/>
      <c r="R123" s="131"/>
      <c r="S123" s="131"/>
      <c r="T123" s="131"/>
      <c r="U123" s="131"/>
    </row>
    <row r="124" spans="1:21" ht="16.5" customHeight="1">
      <c r="A124" s="132"/>
      <c r="B124" s="132"/>
      <c r="C124" s="132"/>
      <c r="D124" s="525"/>
      <c r="E124" s="131"/>
      <c r="F124" s="133"/>
      <c r="G124" s="131"/>
      <c r="H124" s="132"/>
      <c r="I124" s="131"/>
      <c r="J124" s="132"/>
      <c r="K124" s="131"/>
      <c r="L124" s="132"/>
      <c r="M124" s="131"/>
      <c r="N124" s="132"/>
      <c r="O124" s="132"/>
      <c r="P124" s="132"/>
      <c r="Q124" s="131"/>
      <c r="R124" s="131"/>
      <c r="S124" s="131"/>
      <c r="T124" s="131"/>
      <c r="U124" s="131"/>
    </row>
    <row r="125" spans="1:21" ht="16.5" customHeight="1">
      <c r="A125" s="132"/>
      <c r="B125" s="132"/>
      <c r="C125" s="132"/>
      <c r="D125" s="132"/>
      <c r="E125" s="131"/>
      <c r="F125" s="132"/>
      <c r="G125" s="131"/>
      <c r="H125" s="132"/>
      <c r="I125" s="131"/>
      <c r="J125" s="133"/>
      <c r="K125" s="131"/>
      <c r="L125" s="132"/>
      <c r="M125" s="131"/>
      <c r="N125" s="132"/>
      <c r="O125" s="132"/>
      <c r="P125" s="132"/>
      <c r="Q125" s="131"/>
      <c r="R125" s="131"/>
      <c r="S125" s="131"/>
      <c r="T125" s="131"/>
      <c r="U125" s="131"/>
    </row>
    <row r="126" spans="1:21" ht="16.5" customHeight="1">
      <c r="A126" s="132"/>
      <c r="B126" s="132"/>
      <c r="C126" s="132"/>
      <c r="D126" s="525"/>
      <c r="E126" s="131"/>
      <c r="F126" s="133"/>
      <c r="G126" s="131"/>
      <c r="H126" s="132"/>
      <c r="I126" s="131"/>
      <c r="J126" s="132"/>
      <c r="K126" s="131"/>
      <c r="L126" s="132"/>
      <c r="M126" s="131"/>
      <c r="N126" s="132"/>
      <c r="O126" s="132"/>
      <c r="P126" s="132"/>
      <c r="Q126" s="131"/>
      <c r="R126" s="131"/>
      <c r="S126" s="131"/>
      <c r="T126" s="131"/>
      <c r="U126" s="131"/>
    </row>
    <row r="127" spans="1:21" ht="16.5" customHeight="1">
      <c r="A127" s="132"/>
      <c r="B127" s="132"/>
      <c r="C127" s="132"/>
      <c r="D127" s="132"/>
      <c r="E127" s="131"/>
      <c r="F127" s="132"/>
      <c r="G127" s="131"/>
      <c r="H127" s="133"/>
      <c r="I127" s="131"/>
      <c r="J127" s="132"/>
      <c r="K127" s="131"/>
      <c r="L127" s="132"/>
      <c r="M127" s="131"/>
      <c r="N127" s="132"/>
      <c r="O127" s="132"/>
      <c r="P127" s="132"/>
      <c r="Q127" s="131"/>
      <c r="R127" s="131"/>
      <c r="S127" s="131"/>
      <c r="T127" s="131"/>
      <c r="U127" s="131"/>
    </row>
    <row r="128" spans="1:21" ht="16.5" customHeight="1">
      <c r="A128" s="122"/>
      <c r="B128" s="122"/>
      <c r="C128" s="122"/>
      <c r="D128" s="525"/>
      <c r="E128" s="131"/>
      <c r="F128" s="133"/>
      <c r="G128" s="131"/>
      <c r="H128" s="132"/>
      <c r="I128" s="131"/>
      <c r="J128" s="132"/>
      <c r="K128" s="131"/>
      <c r="L128" s="132"/>
      <c r="M128" s="131"/>
      <c r="N128" s="132"/>
      <c r="O128" s="132"/>
      <c r="P128" s="132"/>
      <c r="Q128" s="131"/>
      <c r="R128" s="131"/>
      <c r="S128" s="131"/>
      <c r="T128" s="131"/>
      <c r="U128" s="131"/>
    </row>
    <row r="129" spans="1:21" ht="16.5" customHeight="1">
      <c r="A129" s="132"/>
      <c r="B129" s="132"/>
      <c r="C129" s="132"/>
      <c r="D129" s="525"/>
      <c r="E129" s="131"/>
      <c r="F129" s="132"/>
      <c r="G129" s="131"/>
      <c r="H129" s="132"/>
      <c r="I129" s="131"/>
      <c r="J129" s="132"/>
      <c r="K129" s="131"/>
      <c r="L129" s="133"/>
      <c r="M129" s="131"/>
      <c r="N129" s="132"/>
      <c r="O129" s="132"/>
      <c r="P129" s="132"/>
      <c r="Q129" s="131"/>
      <c r="R129" s="131"/>
      <c r="S129" s="131"/>
      <c r="T129" s="131"/>
      <c r="U129" s="131"/>
    </row>
    <row r="130" spans="1:21" ht="16.5" customHeight="1">
      <c r="A130" s="132"/>
      <c r="B130" s="132"/>
      <c r="C130" s="132"/>
      <c r="D130" s="525"/>
      <c r="E130" s="131"/>
      <c r="F130" s="133"/>
      <c r="G130" s="131"/>
      <c r="H130" s="132"/>
      <c r="I130" s="131"/>
      <c r="J130" s="132"/>
      <c r="K130" s="131"/>
      <c r="L130" s="132"/>
      <c r="M130" s="131"/>
      <c r="N130" s="132"/>
      <c r="O130" s="132"/>
      <c r="P130" s="132"/>
      <c r="Q130" s="131"/>
      <c r="R130" s="131"/>
      <c r="S130" s="131"/>
      <c r="T130" s="131"/>
      <c r="U130" s="131"/>
    </row>
    <row r="131" spans="1:21" ht="16.5" customHeight="1">
      <c r="A131" s="132"/>
      <c r="B131" s="132"/>
      <c r="C131" s="132"/>
      <c r="D131" s="132"/>
      <c r="E131" s="131"/>
      <c r="F131" s="132"/>
      <c r="G131" s="131"/>
      <c r="H131" s="133"/>
      <c r="I131" s="131"/>
      <c r="J131" s="132"/>
      <c r="K131" s="131"/>
      <c r="L131" s="132"/>
      <c r="M131" s="131"/>
      <c r="N131" s="132"/>
      <c r="O131" s="132"/>
      <c r="P131" s="132"/>
      <c r="Q131" s="131"/>
      <c r="R131" s="131"/>
      <c r="S131" s="131"/>
      <c r="T131" s="131"/>
      <c r="U131" s="131"/>
    </row>
    <row r="132" spans="1:21" ht="16.5" customHeight="1">
      <c r="A132" s="132"/>
      <c r="B132" s="132"/>
      <c r="C132" s="132"/>
      <c r="D132" s="525"/>
      <c r="E132" s="131"/>
      <c r="F132" s="133"/>
      <c r="G132" s="131"/>
      <c r="H132" s="132"/>
      <c r="I132" s="131"/>
      <c r="J132" s="132"/>
      <c r="K132" s="131"/>
      <c r="L132" s="132"/>
      <c r="M132" s="131"/>
      <c r="N132" s="132"/>
      <c r="O132" s="132"/>
      <c r="P132" s="132"/>
      <c r="Q132" s="131"/>
      <c r="R132" s="131"/>
      <c r="S132" s="131"/>
      <c r="T132" s="131"/>
      <c r="U132" s="131"/>
    </row>
    <row r="133" spans="1:21" ht="16.5" customHeight="1">
      <c r="A133" s="132"/>
      <c r="B133" s="132"/>
      <c r="C133" s="132"/>
      <c r="D133" s="132"/>
      <c r="E133" s="131"/>
      <c r="F133" s="132"/>
      <c r="G133" s="131"/>
      <c r="H133" s="132"/>
      <c r="I133" s="131"/>
      <c r="J133" s="133"/>
      <c r="K133" s="131"/>
      <c r="L133" s="132"/>
      <c r="M133" s="131"/>
      <c r="N133" s="132"/>
      <c r="O133" s="132"/>
      <c r="P133" s="132"/>
      <c r="Q133" s="131"/>
      <c r="R133" s="131"/>
      <c r="S133" s="131"/>
      <c r="T133" s="131"/>
      <c r="U133" s="131"/>
    </row>
    <row r="134" spans="1:21" ht="16.5" customHeight="1">
      <c r="A134" s="132"/>
      <c r="B134" s="132"/>
      <c r="C134" s="132"/>
      <c r="D134" s="525"/>
      <c r="E134" s="131"/>
      <c r="F134" s="133"/>
      <c r="G134" s="131"/>
      <c r="H134" s="132"/>
      <c r="I134" s="131"/>
      <c r="J134" s="132"/>
      <c r="K134" s="131"/>
      <c r="L134" s="132"/>
      <c r="M134" s="131"/>
      <c r="N134" s="132"/>
      <c r="O134" s="132"/>
      <c r="P134" s="132"/>
      <c r="Q134" s="131"/>
      <c r="R134" s="131"/>
      <c r="S134" s="131"/>
      <c r="T134" s="131"/>
      <c r="U134" s="131"/>
    </row>
    <row r="135" spans="1:21" ht="16.5" customHeight="1">
      <c r="A135" s="132"/>
      <c r="B135" s="132"/>
      <c r="C135" s="132"/>
      <c r="D135" s="132"/>
      <c r="E135" s="131"/>
      <c r="F135" s="132"/>
      <c r="G135" s="131"/>
      <c r="H135" s="133"/>
      <c r="I135" s="131"/>
      <c r="J135" s="132"/>
      <c r="K135" s="131"/>
      <c r="L135" s="132"/>
      <c r="M135" s="131"/>
      <c r="N135" s="132"/>
      <c r="O135" s="132"/>
      <c r="P135" s="132"/>
      <c r="Q135" s="131"/>
      <c r="R135" s="131"/>
      <c r="S135" s="131"/>
      <c r="T135" s="131"/>
      <c r="U135" s="131"/>
    </row>
    <row r="136" spans="1:21" ht="16.5" customHeight="1">
      <c r="A136" s="132"/>
      <c r="B136" s="132"/>
      <c r="C136" s="132"/>
      <c r="D136" s="525"/>
      <c r="E136" s="131"/>
      <c r="F136" s="133"/>
      <c r="G136" s="131"/>
      <c r="H136" s="132"/>
      <c r="I136" s="131"/>
      <c r="J136" s="132"/>
      <c r="K136" s="131"/>
      <c r="L136" s="132"/>
      <c r="M136" s="131"/>
      <c r="N136" s="132"/>
      <c r="O136" s="132"/>
      <c r="P136" s="132"/>
      <c r="Q136" s="131"/>
      <c r="R136" s="131"/>
      <c r="S136" s="131"/>
      <c r="T136" s="131"/>
      <c r="U136" s="131"/>
    </row>
    <row r="137" spans="1:21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2"/>
      <c r="P137" s="131"/>
      <c r="Q137" s="131"/>
      <c r="R137" s="131"/>
      <c r="S137" s="131"/>
      <c r="T137" s="131"/>
      <c r="U137" s="131"/>
    </row>
    <row r="138" spans="1:21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2"/>
      <c r="P138" s="131"/>
      <c r="Q138" s="131"/>
      <c r="R138" s="131"/>
      <c r="S138" s="131"/>
      <c r="T138" s="131"/>
      <c r="U138" s="131"/>
    </row>
    <row r="139" spans="1:21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2"/>
      <c r="P139" s="131"/>
      <c r="Q139" s="131"/>
      <c r="R139" s="131"/>
      <c r="S139" s="131"/>
      <c r="T139" s="131"/>
      <c r="U139" s="131"/>
    </row>
    <row r="140" spans="1:21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2"/>
      <c r="P140" s="131"/>
      <c r="Q140" s="131"/>
      <c r="R140" s="131"/>
      <c r="S140" s="131"/>
      <c r="T140" s="131"/>
      <c r="U140" s="131"/>
    </row>
  </sheetData>
  <sheetProtection selectLockedCells="1"/>
  <mergeCells count="19">
    <mergeCell ref="G21:G22"/>
    <mergeCell ref="G29:G30"/>
    <mergeCell ref="G37:G38"/>
    <mergeCell ref="A4:N4"/>
    <mergeCell ref="I33:I34"/>
    <mergeCell ref="K25:K26"/>
    <mergeCell ref="M12:M13"/>
    <mergeCell ref="L14:L15"/>
    <mergeCell ref="M14:M15"/>
    <mergeCell ref="A1:N1"/>
    <mergeCell ref="A2:N2"/>
    <mergeCell ref="A3:N3"/>
    <mergeCell ref="I17:I18"/>
    <mergeCell ref="G13:G14"/>
    <mergeCell ref="L8:L9"/>
    <mergeCell ref="M8:M9"/>
    <mergeCell ref="L10:L11"/>
    <mergeCell ref="M10:M11"/>
    <mergeCell ref="L12:L13"/>
  </mergeCells>
  <printOptions/>
  <pageMargins left="0.49" right="0.17" top="0.5905511811023623" bottom="0" header="0" footer="0"/>
  <pageSetup fitToHeight="1" fitToWidth="1" horizontalDpi="180" verticalDpi="180" orientation="landscape" paperSize="8" r:id="rId1"/>
  <rowBreaks count="1" manualBreakCount="1"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AD93"/>
  <sheetViews>
    <sheetView tabSelected="1" workbookViewId="0" topLeftCell="B4">
      <selection activeCell="J46" sqref="J46"/>
    </sheetView>
  </sheetViews>
  <sheetFormatPr defaultColWidth="11.421875" defaultRowHeight="12.75"/>
  <cols>
    <col min="1" max="1" width="4.421875" style="23" hidden="1" customWidth="1"/>
    <col min="2" max="2" width="4.421875" style="23" customWidth="1"/>
    <col min="3" max="3" width="4.421875" style="23" hidden="1" customWidth="1"/>
    <col min="4" max="4" width="7.421875" style="23" hidden="1" customWidth="1"/>
    <col min="5" max="5" width="7.7109375" style="23" hidden="1" customWidth="1"/>
    <col min="6" max="6" width="24.8515625" style="23" hidden="1" customWidth="1"/>
    <col min="7" max="7" width="3.7109375" style="23" hidden="1" customWidth="1"/>
    <col min="8" max="8" width="32.7109375" style="23" customWidth="1"/>
    <col min="9" max="9" width="4.7109375" style="23" bestFit="1" customWidth="1"/>
    <col min="10" max="10" width="32.7109375" style="23" customWidth="1"/>
    <col min="11" max="11" width="3.7109375" style="23" customWidth="1"/>
    <col min="12" max="12" width="27.8515625" style="23" customWidth="1"/>
    <col min="13" max="13" width="3.7109375" style="23" customWidth="1"/>
    <col min="14" max="14" width="27.7109375" style="23" customWidth="1"/>
    <col min="15" max="15" width="4.00390625" style="23" customWidth="1"/>
    <col min="16" max="16" width="4.00390625" style="23" hidden="1" customWidth="1"/>
    <col min="17" max="17" width="27.421875" style="23" hidden="1" customWidth="1"/>
    <col min="18" max="18" width="6.57421875" style="23" hidden="1" customWidth="1"/>
    <col min="19" max="19" width="35.00390625" style="23" hidden="1" customWidth="1"/>
    <col min="20" max="29" width="11.421875" style="23" hidden="1" customWidth="1"/>
    <col min="30" max="30" width="26.421875" style="23" hidden="1" customWidth="1"/>
    <col min="31" max="31" width="11.421875" style="23" hidden="1" customWidth="1"/>
    <col min="32" max="16384" width="11.421875" style="23" customWidth="1"/>
  </cols>
  <sheetData>
    <row r="1" spans="1:14" ht="27" customHeight="1">
      <c r="A1" s="663" t="str">
        <f>'[18]Teilnehmer'!A3</f>
        <v>52. Westdeutsche Senioren - Einzelmeisterschaft 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</row>
    <row r="2" spans="1:14" ht="27" customHeight="1">
      <c r="A2" s="663" t="str">
        <f>'[18]Teilnehmer'!A4</f>
        <v>04. + 05. Dezember  2021  in Hamm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7" customHeight="1">
      <c r="A3" s="663" t="str">
        <f>'[18]Teilnehmer'!A6</f>
        <v>Seniorinnen 50 - Doppel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4" s="22" customFormat="1" ht="15" customHeight="1">
      <c r="A4" s="696" t="s">
        <v>44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</row>
    <row r="5" spans="4:12" s="493" customFormat="1" ht="15" customHeight="1">
      <c r="D5" s="494"/>
      <c r="F5" s="495">
        <f>'[18]Doppel_Zeit '!D5</f>
        <v>44534</v>
      </c>
      <c r="H5" s="495">
        <f>'[18]Doppel_Zeit '!H5</f>
        <v>44535</v>
      </c>
      <c r="J5" s="495">
        <f>'[18]Doppel_Zeit '!L5</f>
        <v>44535</v>
      </c>
      <c r="L5" s="495">
        <f>'[18]Doppel_Zeit '!P5</f>
        <v>44535</v>
      </c>
    </row>
    <row r="6" spans="3:14" s="22" customFormat="1" ht="15" customHeight="1">
      <c r="C6" s="80" t="s">
        <v>45</v>
      </c>
      <c r="D6" s="80" t="s">
        <v>25</v>
      </c>
      <c r="E6" s="80" t="s">
        <v>26</v>
      </c>
      <c r="F6" s="80" t="s">
        <v>46</v>
      </c>
      <c r="G6" s="80" t="s">
        <v>18</v>
      </c>
      <c r="H6" s="80" t="s">
        <v>19</v>
      </c>
      <c r="I6" s="80" t="s">
        <v>18</v>
      </c>
      <c r="J6" s="80" t="s">
        <v>20</v>
      </c>
      <c r="K6" s="80" t="s">
        <v>18</v>
      </c>
      <c r="L6" s="80" t="s">
        <v>21</v>
      </c>
      <c r="M6" s="80" t="s">
        <v>18</v>
      </c>
      <c r="N6" s="142" t="s">
        <v>80</v>
      </c>
    </row>
    <row r="7" spans="4:14" s="25" customFormat="1" ht="12.75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4:23" s="25" customFormat="1" ht="12.75" customHeight="1">
      <c r="D8" s="82"/>
      <c r="E8" s="82"/>
      <c r="F8" s="82"/>
      <c r="G8" s="82"/>
      <c r="H8" s="82"/>
      <c r="I8" s="82"/>
      <c r="J8" s="82"/>
      <c r="K8" s="82"/>
      <c r="L8" s="82"/>
      <c r="M8" s="661" t="s">
        <v>22</v>
      </c>
      <c r="N8" s="694" t="str">
        <f>N25</f>
        <v> </v>
      </c>
      <c r="P8" s="64"/>
      <c r="Q8" s="23" t="s">
        <v>47</v>
      </c>
      <c r="R8" s="62" t="s">
        <v>32</v>
      </c>
      <c r="S8" s="62" t="s">
        <v>33</v>
      </c>
      <c r="T8" s="62" t="s">
        <v>34</v>
      </c>
      <c r="U8" s="62" t="s">
        <v>35</v>
      </c>
      <c r="V8" s="62" t="s">
        <v>36</v>
      </c>
      <c r="W8" s="62" t="s">
        <v>37</v>
      </c>
    </row>
    <row r="9" spans="1:30" s="25" customFormat="1" ht="11.25" customHeight="1">
      <c r="A9" s="85"/>
      <c r="B9" s="85"/>
      <c r="C9" s="85"/>
      <c r="D9" s="86"/>
      <c r="E9" s="87"/>
      <c r="G9" s="85"/>
      <c r="I9" s="85"/>
      <c r="K9" s="85"/>
      <c r="M9" s="670"/>
      <c r="N9" s="695"/>
      <c r="O9" s="85"/>
      <c r="P9" s="496" t="s">
        <v>22</v>
      </c>
      <c r="Q9" s="147" t="str">
        <f>N8</f>
        <v> </v>
      </c>
      <c r="R9" s="25" t="e">
        <f aca="true" t="shared" si="0" ref="R9:R24">MID(Q9,3,FIND(" ",Q9,3)-3)</f>
        <v>#VALUE!</v>
      </c>
      <c r="S9" s="25" t="e">
        <f aca="true" t="shared" si="1" ref="S9:S24">MID(Q9,LEN(R9)+3,999)</f>
        <v>#VALUE!</v>
      </c>
      <c r="T9" s="25" t="e">
        <f aca="true" t="shared" si="2" ref="T9:T24">LEFT(S9,FIND(" ",S9,3)-1)</f>
        <v>#VALUE!</v>
      </c>
      <c r="U9" s="25" t="e">
        <f aca="true" t="shared" si="3" ref="U9:U23">MID(S9,LEN(T9)+2,999)</f>
        <v>#VALUE!</v>
      </c>
      <c r="V9" s="89" t="e">
        <f aca="true" t="shared" si="4" ref="V9:V24">LEFT(U9,FIND(" ",U9,3)-1)</f>
        <v>#VALUE!</v>
      </c>
      <c r="W9" s="25" t="e">
        <f aca="true" t="shared" si="5" ref="W9:W23">MID(U9,LEN(V9)+3,999)</f>
        <v>#VALUE!</v>
      </c>
      <c r="X9" s="89" t="e">
        <f aca="true" t="shared" si="6" ref="X9:X23">LEFT(W9,FIND(" ",W9,3)-1)</f>
        <v>#VALUE!</v>
      </c>
      <c r="Y9" s="26" t="e">
        <f aca="true" t="shared" si="7" ref="Y9:Y23">MID(W9,LEN(X9)+3,999)</f>
        <v>#VALUE!</v>
      </c>
      <c r="Z9" s="67" t="e">
        <f aca="true" t="shared" si="8" ref="Z9:Z23">LEFT(Y9,FIND(" ",Y9,3)-1)</f>
        <v>#VALUE!</v>
      </c>
      <c r="AA9" s="26" t="e">
        <f aca="true" t="shared" si="9" ref="AA9:AA23">MID(Y9,LEN(Z9)+2,999)</f>
        <v>#VALUE!</v>
      </c>
      <c r="AB9" s="67" t="e">
        <f aca="true" t="shared" si="10" ref="AB9:AB23">LEFT(AA9,FIND(" ",AA9,3)-1)</f>
        <v>#VALUE!</v>
      </c>
      <c r="AC9" s="67" t="e">
        <f aca="true" t="shared" si="11" ref="AC9:AC23">MID(AA9,LEN(AB9)+3,999)</f>
        <v>#VALUE!</v>
      </c>
      <c r="AD9" s="68" t="e">
        <f aca="true" t="shared" si="12" ref="AD9:AD23">CONCATENATE("  ",V9," ",X9," / ",AC9,)</f>
        <v>#VALUE!</v>
      </c>
    </row>
    <row r="10" spans="1:30" s="25" customFormat="1" ht="11.25" customHeight="1">
      <c r="A10" s="82">
        <v>1</v>
      </c>
      <c r="B10" s="82"/>
      <c r="C10" s="82">
        <v>1</v>
      </c>
      <c r="D10" s="497">
        <v>34</v>
      </c>
      <c r="E10" s="498">
        <v>35</v>
      </c>
      <c r="F10" s="499" t="str">
        <f>IF(OR(D10="",ISNA(VLOOKUP(D10,Teilnehmer,1,FALSE))),"Startnummer nicht vergeben",CONCATENATE("  ",VLOOKUP(D10,Teilnehmer,2,FALSE),"  ",VLOOKUP(D10,Teilnehmer,3,FALSE),"  ",VLOOKUP(D10,Teilnehmer,5,FALSE),"  /  ",VLOOKUP(E10,Teilnehmer,2,FALSE),"  ",VLOOKUP(E10,Teilnehmer,3,FALSE),"  ",VLOOKUP(E10,Teilnehmer,5,FALSE)))</f>
        <v>  62   Michajlova  DÜ  /  56   Ewinger  MR</v>
      </c>
      <c r="G10" s="93">
        <f>'[18]Paarungen-Doppel'!P5</f>
        <v>1</v>
      </c>
      <c r="I10" s="85"/>
      <c r="J10" s="84"/>
      <c r="K10" s="88"/>
      <c r="L10" s="84"/>
      <c r="M10" s="673" t="s">
        <v>23</v>
      </c>
      <c r="N10" s="694" t="str">
        <f>IF(M17&lt;M33,L17,L33)</f>
        <v> </v>
      </c>
      <c r="O10" s="88"/>
      <c r="P10" s="496" t="s">
        <v>23</v>
      </c>
      <c r="Q10" s="147" t="str">
        <f>N10</f>
        <v> </v>
      </c>
      <c r="R10" s="25" t="e">
        <f t="shared" si="0"/>
        <v>#VALUE!</v>
      </c>
      <c r="S10" s="25" t="e">
        <f t="shared" si="1"/>
        <v>#VALUE!</v>
      </c>
      <c r="T10" s="25" t="e">
        <f t="shared" si="2"/>
        <v>#VALUE!</v>
      </c>
      <c r="U10" s="25" t="e">
        <f t="shared" si="3"/>
        <v>#VALUE!</v>
      </c>
      <c r="V10" s="89" t="e">
        <f t="shared" si="4"/>
        <v>#VALUE!</v>
      </c>
      <c r="W10" s="25" t="e">
        <f t="shared" si="5"/>
        <v>#VALUE!</v>
      </c>
      <c r="X10" s="89" t="e">
        <f t="shared" si="6"/>
        <v>#VALUE!</v>
      </c>
      <c r="Y10" s="26" t="e">
        <f t="shared" si="7"/>
        <v>#VALUE!</v>
      </c>
      <c r="Z10" s="67" t="e">
        <f t="shared" si="8"/>
        <v>#VALUE!</v>
      </c>
      <c r="AA10" s="26" t="e">
        <f t="shared" si="9"/>
        <v>#VALUE!</v>
      </c>
      <c r="AB10" s="67" t="e">
        <f t="shared" si="10"/>
        <v>#VALUE!</v>
      </c>
      <c r="AC10" s="67" t="e">
        <f t="shared" si="11"/>
        <v>#VALUE!</v>
      </c>
      <c r="AD10" s="68" t="e">
        <f t="shared" si="12"/>
        <v>#VALUE!</v>
      </c>
    </row>
    <row r="11" spans="1:30" s="25" customFormat="1" ht="11.25" customHeight="1">
      <c r="A11" s="85"/>
      <c r="B11" s="82">
        <v>1</v>
      </c>
      <c r="C11" s="85"/>
      <c r="D11" s="94"/>
      <c r="E11" s="95"/>
      <c r="F11" s="96">
        <f>IF(AND(LEN(F10)&gt;30,LEN(F12)&gt;30),CONCATENATE('[18]Paarungen-Doppel'!B5,"   ",'[18]Paarungen-Doppel'!C5," ",'[18]Paarungen-Doppel'!D5,"   ",'[18]Paarungen-Doppel'!E5,"   ",),"")</f>
      </c>
      <c r="G11" s="97"/>
      <c r="H11" s="152" t="str">
        <f>IF(G10=G12," ",(IF(G10&lt;G12,F12,F10)))</f>
        <v>  62   Michajlova  DÜ  /  56   Ewinger  MR</v>
      </c>
      <c r="I11" s="113">
        <f>'[18]Paarungen-Doppel'!P13</f>
      </c>
      <c r="J11" s="84"/>
      <c r="K11" s="88"/>
      <c r="L11" s="84"/>
      <c r="M11" s="674"/>
      <c r="N11" s="695"/>
      <c r="O11" s="88"/>
      <c r="P11" s="496" t="s">
        <v>24</v>
      </c>
      <c r="Q11" s="147" t="str">
        <f>N12</f>
        <v> </v>
      </c>
      <c r="R11" s="25" t="e">
        <f t="shared" si="0"/>
        <v>#VALUE!</v>
      </c>
      <c r="S11" s="25" t="e">
        <f t="shared" si="1"/>
        <v>#VALUE!</v>
      </c>
      <c r="T11" s="25" t="e">
        <f t="shared" si="2"/>
        <v>#VALUE!</v>
      </c>
      <c r="U11" s="25" t="e">
        <f t="shared" si="3"/>
        <v>#VALUE!</v>
      </c>
      <c r="V11" s="89" t="e">
        <f t="shared" si="4"/>
        <v>#VALUE!</v>
      </c>
      <c r="W11" s="25" t="e">
        <f t="shared" si="5"/>
        <v>#VALUE!</v>
      </c>
      <c r="X11" s="89" t="e">
        <f t="shared" si="6"/>
        <v>#VALUE!</v>
      </c>
      <c r="Y11" s="26" t="e">
        <f t="shared" si="7"/>
        <v>#VALUE!</v>
      </c>
      <c r="Z11" s="67" t="e">
        <f t="shared" si="8"/>
        <v>#VALUE!</v>
      </c>
      <c r="AA11" s="26" t="e">
        <f t="shared" si="9"/>
        <v>#VALUE!</v>
      </c>
      <c r="AB11" s="67" t="e">
        <f t="shared" si="10"/>
        <v>#VALUE!</v>
      </c>
      <c r="AC11" s="67" t="e">
        <f t="shared" si="11"/>
        <v>#VALUE!</v>
      </c>
      <c r="AD11" s="68" t="e">
        <f t="shared" si="12"/>
        <v>#VALUE!</v>
      </c>
    </row>
    <row r="12" spans="1:30" s="25" customFormat="1" ht="11.25" customHeight="1">
      <c r="A12" s="85">
        <v>2</v>
      </c>
      <c r="B12" s="85"/>
      <c r="C12" s="85">
        <v>16</v>
      </c>
      <c r="D12" s="150">
        <v>16</v>
      </c>
      <c r="E12" s="151">
        <v>16</v>
      </c>
      <c r="F12" s="98" t="str">
        <f>IF(OR(D12="",ISNA(VLOOKUP(D12,Teilnehmer,1,FALSE))),"Startnummer nicht vergeben",CONCATENATE("  ",VLOOKUP(D12,Teilnehmer,2,FALSE),"  ",VLOOKUP(D12,Teilnehmer,3,FALSE),"  ",VLOOKUP(D12,Teilnehmer,5,FALSE),"  /  ",VLOOKUP(E12,Teilnehmer,2,FALSE),"  ",VLOOKUP(E12,Teilnehmer,3,FALSE),"  ",VLOOKUP(E12,Teilnehmer,5,FALSE)))</f>
        <v>    ---    /    ---  </v>
      </c>
      <c r="G12" s="100">
        <f>'[18]Paarungen-Doppel'!Q5</f>
        <v>0</v>
      </c>
      <c r="H12" s="101" t="str">
        <f>CONCATENATE("    ",'[18]Paarungen-Doppel'!Y5,"     ",'[18]Paarungen-Doppel'!Z5,"     ",'[18]Paarungen-Doppel'!AA5,"     ",'[18]Paarungen-Doppel'!AB5,"     ",'[18]Paarungen-Doppel'!AC5,)</f>
        <v>    1                    </v>
      </c>
      <c r="I12" s="97"/>
      <c r="J12" s="84"/>
      <c r="K12" s="88"/>
      <c r="L12" s="84"/>
      <c r="M12" s="673" t="s">
        <v>24</v>
      </c>
      <c r="N12" s="694" t="str">
        <f>IF(K13&lt;K21,J13,J21)</f>
        <v> </v>
      </c>
      <c r="O12" s="88"/>
      <c r="P12" s="496" t="s">
        <v>24</v>
      </c>
      <c r="Q12" s="147" t="str">
        <f>N14</f>
        <v> </v>
      </c>
      <c r="R12" s="25" t="e">
        <f t="shared" si="0"/>
        <v>#VALUE!</v>
      </c>
      <c r="S12" s="25" t="e">
        <f t="shared" si="1"/>
        <v>#VALUE!</v>
      </c>
      <c r="T12" s="25" t="e">
        <f t="shared" si="2"/>
        <v>#VALUE!</v>
      </c>
      <c r="U12" s="25" t="e">
        <f t="shared" si="3"/>
        <v>#VALUE!</v>
      </c>
      <c r="V12" s="89" t="e">
        <f t="shared" si="4"/>
        <v>#VALUE!</v>
      </c>
      <c r="W12" s="25" t="e">
        <f t="shared" si="5"/>
        <v>#VALUE!</v>
      </c>
      <c r="X12" s="89" t="e">
        <f t="shared" si="6"/>
        <v>#VALUE!</v>
      </c>
      <c r="Y12" s="26" t="e">
        <f t="shared" si="7"/>
        <v>#VALUE!</v>
      </c>
      <c r="Z12" s="67" t="e">
        <f t="shared" si="8"/>
        <v>#VALUE!</v>
      </c>
      <c r="AA12" s="26" t="e">
        <f t="shared" si="9"/>
        <v>#VALUE!</v>
      </c>
      <c r="AB12" s="67" t="e">
        <f t="shared" si="10"/>
        <v>#VALUE!</v>
      </c>
      <c r="AC12" s="67" t="e">
        <f t="shared" si="11"/>
        <v>#VALUE!</v>
      </c>
      <c r="AD12" s="68" t="e">
        <f t="shared" si="12"/>
        <v>#VALUE!</v>
      </c>
    </row>
    <row r="13" spans="1:30" s="25" customFormat="1" ht="11.25" customHeight="1">
      <c r="A13" s="85"/>
      <c r="B13" s="85"/>
      <c r="C13" s="85"/>
      <c r="D13" s="94"/>
      <c r="E13" s="95"/>
      <c r="G13" s="85"/>
      <c r="H13" s="693" t="str">
        <f>CONCATENATE('[18]Paarungen-Doppel'!B13,"   ",'[18]Paarungen-Doppel'!C13," ",'[18]Paarungen-Doppel'!D13,"   ",'[18]Paarungen-Doppel'!E13,"   ",)</f>
        <v>Halle 2   Tisch  25   13:30h   </v>
      </c>
      <c r="I13" s="97"/>
      <c r="J13" s="108" t="str">
        <f>IF(I11=I15," ",(IF(I11&lt;I15,H15,H11)))</f>
        <v> </v>
      </c>
      <c r="K13" s="104">
        <f>'[18]Paarungen-Doppel'!P17</f>
      </c>
      <c r="L13" s="84"/>
      <c r="M13" s="674"/>
      <c r="N13" s="695"/>
      <c r="O13" s="88"/>
      <c r="P13" s="496" t="s">
        <v>27</v>
      </c>
      <c r="Q13" s="147" t="str">
        <f>IF(I11&lt;I15,H11,H15)</f>
        <v>  65   Pimmer  MR  /  65   Pimmer  MR</v>
      </c>
      <c r="R13" s="25" t="str">
        <f t="shared" si="0"/>
        <v>65</v>
      </c>
      <c r="S13" s="25" t="str">
        <f t="shared" si="1"/>
        <v>   Pimmer  MR  /  65   Pimmer  MR</v>
      </c>
      <c r="T13" s="25" t="str">
        <f t="shared" si="2"/>
        <v>  </v>
      </c>
      <c r="U13" s="25" t="str">
        <f t="shared" si="3"/>
        <v>Pimmer  MR  /  65   Pimmer  MR</v>
      </c>
      <c r="V13" s="89" t="str">
        <f t="shared" si="4"/>
        <v>Pimmer</v>
      </c>
      <c r="W13" s="25" t="str">
        <f t="shared" si="5"/>
        <v>MR  /  65   Pimmer  MR</v>
      </c>
      <c r="X13" s="89" t="str">
        <f t="shared" si="6"/>
        <v>MR</v>
      </c>
      <c r="Y13" s="26" t="str">
        <f t="shared" si="7"/>
        <v>/  65   Pimmer  MR</v>
      </c>
      <c r="Z13" s="67" t="str">
        <f t="shared" si="8"/>
        <v>/ </v>
      </c>
      <c r="AA13" s="26" t="str">
        <f t="shared" si="9"/>
        <v>65   Pimmer  MR</v>
      </c>
      <c r="AB13" s="67" t="str">
        <f t="shared" si="10"/>
        <v>65</v>
      </c>
      <c r="AC13" s="67" t="str">
        <f t="shared" si="11"/>
        <v> Pimmer  MR</v>
      </c>
      <c r="AD13" s="68" t="str">
        <f t="shared" si="12"/>
        <v>  Pimmer MR /  Pimmer  MR</v>
      </c>
    </row>
    <row r="14" spans="1:30" s="25" customFormat="1" ht="11.25" customHeight="1">
      <c r="A14" s="85">
        <v>3</v>
      </c>
      <c r="B14" s="85"/>
      <c r="C14" s="85">
        <v>9</v>
      </c>
      <c r="D14" s="150">
        <v>16</v>
      </c>
      <c r="E14" s="151">
        <v>16</v>
      </c>
      <c r="F14" s="92" t="str">
        <f>IF(OR(D14="",ISNA(VLOOKUP(D14,Teilnehmer,1,FALSE))),"Startnummer nicht vergeben",CONCATENATE("  ",VLOOKUP(D14,Teilnehmer,2,FALSE),"  ",VLOOKUP(D14,Teilnehmer,3,FALSE),"  ",VLOOKUP(D14,Teilnehmer,5,FALSE),"  /  ",VLOOKUP(E14,Teilnehmer,2,FALSE),"  ",VLOOKUP(E14,Teilnehmer,3,FALSE),"  ",VLOOKUP(E14,Teilnehmer,5,FALSE)))</f>
        <v>    ---    /    ---  </v>
      </c>
      <c r="G14" s="93">
        <f>'[18]Paarungen-Doppel'!P6</f>
        <v>0</v>
      </c>
      <c r="H14" s="693"/>
      <c r="I14" s="97"/>
      <c r="J14" s="101" t="str">
        <f>CONCATENATE("    ",'[18]Paarungen-Doppel'!Y13,"     ",'[18]Paarungen-Doppel'!Z13,"     ",'[18]Paarungen-Doppel'!AA13,"     ",'[18]Paarungen-Doppel'!AB13,"     ",'[18]Paarungen-Doppel'!AC13,)</f>
        <v>                        </v>
      </c>
      <c r="K14" s="106"/>
      <c r="L14" s="84"/>
      <c r="M14" s="673" t="s">
        <v>24</v>
      </c>
      <c r="N14" s="694" t="str">
        <f>IF(K29&lt;K37,J29,J37)</f>
        <v> </v>
      </c>
      <c r="O14" s="88"/>
      <c r="P14" s="496" t="s">
        <v>27</v>
      </c>
      <c r="Q14" s="147" t="str">
        <f>IF(I19&lt;I23,H19,H23)</f>
        <v>  59   Kober  DÜ  /  68   Reiter  DÜ</v>
      </c>
      <c r="R14" s="25" t="str">
        <f t="shared" si="0"/>
        <v>59</v>
      </c>
      <c r="S14" s="25" t="str">
        <f t="shared" si="1"/>
        <v>   Kober  DÜ  /  68   Reiter  DÜ</v>
      </c>
      <c r="T14" s="25" t="str">
        <f t="shared" si="2"/>
        <v>  </v>
      </c>
      <c r="U14" s="25" t="str">
        <f t="shared" si="3"/>
        <v>Kober  DÜ  /  68   Reiter  DÜ</v>
      </c>
      <c r="V14" s="89" t="str">
        <f t="shared" si="4"/>
        <v>Kober</v>
      </c>
      <c r="W14" s="25" t="str">
        <f t="shared" si="5"/>
        <v>DÜ  /  68   Reiter  DÜ</v>
      </c>
      <c r="X14" s="89" t="str">
        <f t="shared" si="6"/>
        <v>DÜ</v>
      </c>
      <c r="Y14" s="26" t="str">
        <f t="shared" si="7"/>
        <v>/  68   Reiter  DÜ</v>
      </c>
      <c r="Z14" s="67" t="str">
        <f t="shared" si="8"/>
        <v>/ </v>
      </c>
      <c r="AA14" s="26" t="str">
        <f t="shared" si="9"/>
        <v>68   Reiter  DÜ</v>
      </c>
      <c r="AB14" s="67" t="str">
        <f t="shared" si="10"/>
        <v>68</v>
      </c>
      <c r="AC14" s="67" t="str">
        <f t="shared" si="11"/>
        <v> Reiter  DÜ</v>
      </c>
      <c r="AD14" s="68" t="str">
        <f t="shared" si="12"/>
        <v>  Kober DÜ /  Reiter  DÜ</v>
      </c>
    </row>
    <row r="15" spans="1:30" s="25" customFormat="1" ht="11.25" customHeight="1">
      <c r="A15" s="85"/>
      <c r="B15" s="85">
        <v>2</v>
      </c>
      <c r="C15" s="85"/>
      <c r="D15" s="94"/>
      <c r="E15" s="95"/>
      <c r="F15" s="102">
        <f>IF(AND(LEN(F14)&gt;30,LEN(F16)&gt;30),CONCATENATE('[18]Paarungen-Doppel'!B6,"   ",'[18]Paarungen-Doppel'!C6," ",'[18]Paarungen-Doppel'!D6,"   ",'[18]Paarungen-Doppel'!E6,"   ",),"")</f>
      </c>
      <c r="G15" s="137"/>
      <c r="H15" s="98" t="str">
        <f>IF(G14=G16," ",(IF(G14&lt;G16,F16,F14)))</f>
        <v>  65   Pimmer  MR  /  65   Pimmer  MR</v>
      </c>
      <c r="I15" s="100">
        <f>'[18]Paarungen-Doppel'!Q13</f>
      </c>
      <c r="J15" s="84"/>
      <c r="K15" s="106"/>
      <c r="L15" s="84"/>
      <c r="M15" s="674"/>
      <c r="N15" s="695"/>
      <c r="O15" s="88"/>
      <c r="P15" s="496" t="s">
        <v>27</v>
      </c>
      <c r="Q15" s="147" t="str">
        <f>IF(I27&lt;I31,H27,H31)</f>
        <v>  66   Pohlmann  OWL  /  63   Mönch  OWL</v>
      </c>
      <c r="R15" s="25" t="str">
        <f t="shared" si="0"/>
        <v>66</v>
      </c>
      <c r="S15" s="25" t="str">
        <f t="shared" si="1"/>
        <v>   Pohlmann  OWL  /  63   Mönch  OWL</v>
      </c>
      <c r="T15" s="25" t="str">
        <f t="shared" si="2"/>
        <v>  </v>
      </c>
      <c r="U15" s="25" t="str">
        <f t="shared" si="3"/>
        <v>Pohlmann  OWL  /  63   Mönch  OWL</v>
      </c>
      <c r="V15" s="89" t="str">
        <f t="shared" si="4"/>
        <v>Pohlmann</v>
      </c>
      <c r="W15" s="25" t="str">
        <f t="shared" si="5"/>
        <v>OWL  /  63   Mönch  OWL</v>
      </c>
      <c r="X15" s="89" t="str">
        <f t="shared" si="6"/>
        <v>OWL</v>
      </c>
      <c r="Y15" s="26" t="str">
        <f t="shared" si="7"/>
        <v>/  63   Mönch  OWL</v>
      </c>
      <c r="Z15" s="67" t="str">
        <f t="shared" si="8"/>
        <v>/ </v>
      </c>
      <c r="AA15" s="26" t="str">
        <f t="shared" si="9"/>
        <v>63   Mönch  OWL</v>
      </c>
      <c r="AB15" s="67" t="str">
        <f t="shared" si="10"/>
        <v>63</v>
      </c>
      <c r="AC15" s="67" t="str">
        <f t="shared" si="11"/>
        <v> Mönch  OWL</v>
      </c>
      <c r="AD15" s="68" t="str">
        <f t="shared" si="12"/>
        <v>  Pohlmann OWL /  Mönch  OWL</v>
      </c>
    </row>
    <row r="16" spans="1:30" s="25" customFormat="1" ht="11.25" customHeight="1">
      <c r="A16" s="85">
        <v>4</v>
      </c>
      <c r="B16" s="85"/>
      <c r="C16" s="82">
        <v>8</v>
      </c>
      <c r="D16" s="497">
        <v>48</v>
      </c>
      <c r="E16" s="498">
        <v>48</v>
      </c>
      <c r="F16" s="98" t="str">
        <f>IF(OR(D16="",ISNA(VLOOKUP(D16,Teilnehmer,1,FALSE))),"Startnummer nicht vergeben",CONCATENATE("  ",VLOOKUP(D16,Teilnehmer,2,FALSE),"  ",VLOOKUP(D16,Teilnehmer,3,FALSE),"  ",VLOOKUP(D16,Teilnehmer,5,FALSE),"  /  ",VLOOKUP(E16,Teilnehmer,2,FALSE),"  ",VLOOKUP(E16,Teilnehmer,3,FALSE),"  ",VLOOKUP(E16,Teilnehmer,5,FALSE)))</f>
        <v>  65   Pimmer  MR  /  65   Pimmer  MR</v>
      </c>
      <c r="G16" s="100">
        <f>'[18]Paarungen-Doppel'!Q6</f>
        <v>1</v>
      </c>
      <c r="H16" s="101" t="str">
        <f>CONCATENATE("    ",'[18]Paarungen-Doppel'!Y6,"     ",'[18]Paarungen-Doppel'!Z6,"     ",'[18]Paarungen-Doppel'!AA6,"     ",'[18]Paarungen-Doppel'!AB6,"     ",'[18]Paarungen-Doppel'!AC6,)</f>
        <v>    -1                    </v>
      </c>
      <c r="I16" s="99"/>
      <c r="J16" s="84"/>
      <c r="K16" s="106"/>
      <c r="L16" s="84"/>
      <c r="M16" s="88"/>
      <c r="N16" s="84"/>
      <c r="O16" s="88"/>
      <c r="P16" s="496" t="s">
        <v>27</v>
      </c>
      <c r="Q16" s="147" t="str">
        <f>IF(I35&lt;I39,H35,H39)</f>
        <v>  60   König  DÜ  /  64   Offermann  MR</v>
      </c>
      <c r="R16" s="25" t="str">
        <f t="shared" si="0"/>
        <v>60</v>
      </c>
      <c r="S16" s="25" t="str">
        <f t="shared" si="1"/>
        <v>   König  DÜ  /  64   Offermann  MR</v>
      </c>
      <c r="T16" s="25" t="str">
        <f t="shared" si="2"/>
        <v>  </v>
      </c>
      <c r="U16" s="25" t="str">
        <f t="shared" si="3"/>
        <v>König  DÜ  /  64   Offermann  MR</v>
      </c>
      <c r="V16" s="89" t="str">
        <f t="shared" si="4"/>
        <v>König</v>
      </c>
      <c r="W16" s="25" t="str">
        <f t="shared" si="5"/>
        <v>DÜ  /  64   Offermann  MR</v>
      </c>
      <c r="X16" s="89" t="str">
        <f t="shared" si="6"/>
        <v>DÜ</v>
      </c>
      <c r="Y16" s="26" t="str">
        <f t="shared" si="7"/>
        <v>/  64   Offermann  MR</v>
      </c>
      <c r="Z16" s="67" t="str">
        <f t="shared" si="8"/>
        <v>/ </v>
      </c>
      <c r="AA16" s="26" t="str">
        <f t="shared" si="9"/>
        <v>64   Offermann  MR</v>
      </c>
      <c r="AB16" s="67" t="str">
        <f t="shared" si="10"/>
        <v>64</v>
      </c>
      <c r="AC16" s="67" t="str">
        <f t="shared" si="11"/>
        <v> Offermann  MR</v>
      </c>
      <c r="AD16" s="68" t="str">
        <f t="shared" si="12"/>
        <v>  König DÜ /  Offermann  MR</v>
      </c>
    </row>
    <row r="17" spans="1:30" s="25" customFormat="1" ht="11.25" customHeight="1">
      <c r="A17" s="85"/>
      <c r="B17" s="85"/>
      <c r="C17" s="85"/>
      <c r="D17" s="94"/>
      <c r="E17" s="95"/>
      <c r="G17" s="85"/>
      <c r="I17" s="99"/>
      <c r="J17" s="693" t="str">
        <f>CONCATENATE('[18]Paarungen-Doppel'!B17,"   ",'[18]Paarungen-Doppel'!C17," ",'[18]Paarungen-Doppel'!D17,"   ",'[18]Paarungen-Doppel'!E17,"   ",)</f>
        <v>Halle 2   Tisch  25   14:30h   </v>
      </c>
      <c r="K17" s="106"/>
      <c r="L17" s="103" t="str">
        <f>IF(K13=K21," ",(IF(K13&lt;K21,J21,J13)))</f>
        <v> </v>
      </c>
      <c r="M17" s="104">
        <f>'[18]Paarungen-Doppel'!P19</f>
      </c>
      <c r="N17" s="84"/>
      <c r="O17" s="88"/>
      <c r="P17" s="496" t="s">
        <v>48</v>
      </c>
      <c r="Q17" s="147" t="str">
        <f>IF(G10&lt;G12,F10,F12)</f>
        <v>    ---    /    ---  </v>
      </c>
      <c r="R17" s="25">
        <f t="shared" si="0"/>
      </c>
      <c r="S17" s="25" t="str">
        <f t="shared" si="1"/>
        <v>  ---    /    ---  </v>
      </c>
      <c r="T17" s="25" t="str">
        <f t="shared" si="2"/>
        <v>  ---</v>
      </c>
      <c r="U17" s="25" t="str">
        <f t="shared" si="3"/>
        <v>   /    ---  </v>
      </c>
      <c r="V17" s="89" t="str">
        <f t="shared" si="4"/>
        <v>  </v>
      </c>
      <c r="W17" s="25" t="str">
        <f t="shared" si="5"/>
        <v>    ---  </v>
      </c>
      <c r="X17" s="89" t="str">
        <f t="shared" si="6"/>
        <v>  </v>
      </c>
      <c r="Y17" s="26" t="str">
        <f t="shared" si="7"/>
        <v>---  </v>
      </c>
      <c r="Z17" s="67" t="str">
        <f t="shared" si="8"/>
        <v>---</v>
      </c>
      <c r="AA17" s="26" t="str">
        <f t="shared" si="9"/>
        <v> </v>
      </c>
      <c r="AB17" s="67" t="e">
        <f t="shared" si="10"/>
        <v>#VALUE!</v>
      </c>
      <c r="AC17" s="67" t="e">
        <f t="shared" si="11"/>
        <v>#VALUE!</v>
      </c>
      <c r="AD17" s="68" t="e">
        <f t="shared" si="12"/>
        <v>#VALUE!</v>
      </c>
    </row>
    <row r="18" spans="1:30" s="25" customFormat="1" ht="11.25" customHeight="1">
      <c r="A18" s="85">
        <v>5</v>
      </c>
      <c r="B18" s="85"/>
      <c r="C18" s="82">
        <v>5</v>
      </c>
      <c r="D18" s="497">
        <v>42</v>
      </c>
      <c r="E18" s="498">
        <v>45</v>
      </c>
      <c r="F18" s="92" t="str">
        <f>IF(OR(D18="",ISNA(VLOOKUP(D18,Teilnehmer,1,FALSE))),"Startnummer nicht vergeben",CONCATENATE("  ",VLOOKUP(D18,Teilnehmer,2,FALSE),"  ",VLOOKUP(D18,Teilnehmer,3,FALSE),"  ",VLOOKUP(D18,Teilnehmer,5,FALSE),"  /  ",VLOOKUP(E18,Teilnehmer,2,FALSE),"  ",VLOOKUP(E18,Teilnehmer,3,FALSE),"  ",VLOOKUP(E18,Teilnehmer,5,FALSE)))</f>
        <v>  55   Algermissen  DÜ  /  58   Kellermann-Fischer  MÜ</v>
      </c>
      <c r="G18" s="93">
        <f>'[18]Paarungen-Doppel'!P7</f>
        <v>1</v>
      </c>
      <c r="I18" s="99"/>
      <c r="J18" s="693"/>
      <c r="K18" s="106"/>
      <c r="L18" s="101" t="str">
        <f>CONCATENATE("    ",'[18]Paarungen-Doppel'!Y17,"     ",'[18]Paarungen-Doppel'!Z17,"     ",'[18]Paarungen-Doppel'!AA17,"     ",'[18]Paarungen-Doppel'!AB17,"     ",'[18]Paarungen-Doppel'!AC17,)</f>
        <v>                        </v>
      </c>
      <c r="M18" s="106"/>
      <c r="N18" s="84"/>
      <c r="O18" s="88"/>
      <c r="P18" s="496" t="s">
        <v>48</v>
      </c>
      <c r="Q18" s="147" t="str">
        <f>IF(G14&lt;G16,F14,F16)</f>
        <v>    ---    /    ---  </v>
      </c>
      <c r="R18" s="25">
        <f t="shared" si="0"/>
      </c>
      <c r="S18" s="25" t="str">
        <f t="shared" si="1"/>
        <v>  ---    /    ---  </v>
      </c>
      <c r="T18" s="25" t="str">
        <f t="shared" si="2"/>
        <v>  ---</v>
      </c>
      <c r="U18" s="25" t="str">
        <f t="shared" si="3"/>
        <v>   /    ---  </v>
      </c>
      <c r="V18" s="89" t="str">
        <f t="shared" si="4"/>
        <v>  </v>
      </c>
      <c r="W18" s="25" t="str">
        <f t="shared" si="5"/>
        <v>    ---  </v>
      </c>
      <c r="X18" s="89" t="str">
        <f t="shared" si="6"/>
        <v>  </v>
      </c>
      <c r="Y18" s="26" t="str">
        <f t="shared" si="7"/>
        <v>---  </v>
      </c>
      <c r="Z18" s="67" t="str">
        <f t="shared" si="8"/>
        <v>---</v>
      </c>
      <c r="AA18" s="26" t="str">
        <f t="shared" si="9"/>
        <v> </v>
      </c>
      <c r="AB18" s="67" t="e">
        <f t="shared" si="10"/>
        <v>#VALUE!</v>
      </c>
      <c r="AC18" s="67" t="e">
        <f t="shared" si="11"/>
        <v>#VALUE!</v>
      </c>
      <c r="AD18" s="68" t="e">
        <f t="shared" si="12"/>
        <v>#VALUE!</v>
      </c>
    </row>
    <row r="19" spans="1:30" s="25" customFormat="1" ht="11.25" customHeight="1">
      <c r="A19" s="85"/>
      <c r="B19" s="85">
        <v>3</v>
      </c>
      <c r="C19" s="85"/>
      <c r="D19" s="94"/>
      <c r="E19" s="95"/>
      <c r="F19" s="102">
        <f>IF(AND(LEN(F18)&gt;30,LEN(F20)&gt;30),CONCATENATE('[18]Paarungen-Doppel'!B7,"   ",'[18]Paarungen-Doppel'!C7," ",'[18]Paarungen-Doppel'!D7,"   ",'[18]Paarungen-Doppel'!E7,"   ",),"")</f>
      </c>
      <c r="G19" s="97"/>
      <c r="H19" s="98" t="str">
        <f>IF(G18=G20," ",(IF(G18&lt;G20,F20,F18)))</f>
        <v>  55   Algermissen  DÜ  /  58   Kellermann-Fischer  MÜ</v>
      </c>
      <c r="I19" s="104">
        <f>'[18]Paarungen-Doppel'!P14</f>
      </c>
      <c r="J19" s="84"/>
      <c r="K19" s="106"/>
      <c r="L19" s="85"/>
      <c r="M19" s="106"/>
      <c r="N19" s="84"/>
      <c r="O19" s="88"/>
      <c r="P19" s="496" t="s">
        <v>48</v>
      </c>
      <c r="Q19" s="147" t="str">
        <f>IF(G18&lt;G20,F18,F20)</f>
        <v>    ---    /    ---  </v>
      </c>
      <c r="R19" s="25">
        <f t="shared" si="0"/>
      </c>
      <c r="S19" s="25" t="str">
        <f t="shared" si="1"/>
        <v>  ---    /    ---  </v>
      </c>
      <c r="T19" s="25" t="str">
        <f t="shared" si="2"/>
        <v>  ---</v>
      </c>
      <c r="U19" s="25" t="str">
        <f t="shared" si="3"/>
        <v>   /    ---  </v>
      </c>
      <c r="V19" s="89" t="str">
        <f t="shared" si="4"/>
        <v>  </v>
      </c>
      <c r="W19" s="25" t="str">
        <f t="shared" si="5"/>
        <v>    ---  </v>
      </c>
      <c r="X19" s="89" t="str">
        <f t="shared" si="6"/>
        <v>  </v>
      </c>
      <c r="Y19" s="26" t="str">
        <f t="shared" si="7"/>
        <v>---  </v>
      </c>
      <c r="Z19" s="67" t="str">
        <f t="shared" si="8"/>
        <v>---</v>
      </c>
      <c r="AA19" s="26" t="str">
        <f t="shared" si="9"/>
        <v> </v>
      </c>
      <c r="AB19" s="67" t="e">
        <f t="shared" si="10"/>
        <v>#VALUE!</v>
      </c>
      <c r="AC19" s="67" t="e">
        <f t="shared" si="11"/>
        <v>#VALUE!</v>
      </c>
      <c r="AD19" s="68" t="e">
        <f t="shared" si="12"/>
        <v>#VALUE!</v>
      </c>
    </row>
    <row r="20" spans="1:30" s="25" customFormat="1" ht="11.25" customHeight="1">
      <c r="A20" s="85">
        <v>6</v>
      </c>
      <c r="B20" s="85"/>
      <c r="C20" s="85">
        <v>12</v>
      </c>
      <c r="D20" s="150">
        <v>16</v>
      </c>
      <c r="E20" s="151">
        <v>16</v>
      </c>
      <c r="F20" s="98" t="str">
        <f>IF(OR(D20="",ISNA(VLOOKUP(D20,Teilnehmer,1,FALSE))),"Startnummer nicht vergeben",CONCATENATE("  ",VLOOKUP(D20,Teilnehmer,2,FALSE),"  ",VLOOKUP(D20,Teilnehmer,3,FALSE),"  ",VLOOKUP(D20,Teilnehmer,5,FALSE),"  /  ",VLOOKUP(E20,Teilnehmer,2,FALSE),"  ",VLOOKUP(E20,Teilnehmer,3,FALSE),"  ",VLOOKUP(E20,Teilnehmer,5,FALSE)))</f>
        <v>    ---    /    ---  </v>
      </c>
      <c r="G20" s="100">
        <f>'[18]Paarungen-Doppel'!Q7</f>
        <v>0</v>
      </c>
      <c r="H20" s="101" t="str">
        <f>CONCATENATE("    ",'[18]Paarungen-Doppel'!Y7,"     ",'[18]Paarungen-Doppel'!Z7,"     ",'[18]Paarungen-Doppel'!AA7,"     ",'[18]Paarungen-Doppel'!AB7,"    ",'[18]Paarungen-Doppel'!AC7,)</f>
        <v>    1                   </v>
      </c>
      <c r="I20" s="106"/>
      <c r="J20" s="84"/>
      <c r="K20" s="106"/>
      <c r="L20" s="84"/>
      <c r="M20" s="106"/>
      <c r="N20" s="84"/>
      <c r="O20" s="88"/>
      <c r="P20" s="496" t="s">
        <v>48</v>
      </c>
      <c r="Q20" s="147" t="str">
        <f>IF(G22&lt;G24,F22,F24)</f>
        <v>    ---    /    ---  </v>
      </c>
      <c r="R20" s="25">
        <f t="shared" si="0"/>
      </c>
      <c r="S20" s="25" t="str">
        <f t="shared" si="1"/>
        <v>  ---    /    ---  </v>
      </c>
      <c r="T20" s="25" t="str">
        <f t="shared" si="2"/>
        <v>  ---</v>
      </c>
      <c r="U20" s="25" t="str">
        <f t="shared" si="3"/>
        <v>   /    ---  </v>
      </c>
      <c r="V20" s="89" t="str">
        <f t="shared" si="4"/>
        <v>  </v>
      </c>
      <c r="W20" s="25" t="str">
        <f t="shared" si="5"/>
        <v>    ---  </v>
      </c>
      <c r="X20" s="89" t="str">
        <f t="shared" si="6"/>
        <v>  </v>
      </c>
      <c r="Y20" s="26" t="str">
        <f t="shared" si="7"/>
        <v>---  </v>
      </c>
      <c r="Z20" s="67" t="str">
        <f t="shared" si="8"/>
        <v>---</v>
      </c>
      <c r="AA20" s="26" t="str">
        <f t="shared" si="9"/>
        <v> </v>
      </c>
      <c r="AB20" s="67" t="e">
        <f t="shared" si="10"/>
        <v>#VALUE!</v>
      </c>
      <c r="AC20" s="67" t="e">
        <f t="shared" si="11"/>
        <v>#VALUE!</v>
      </c>
      <c r="AD20" s="68" t="e">
        <f t="shared" si="12"/>
        <v>#VALUE!</v>
      </c>
    </row>
    <row r="21" spans="1:30" s="25" customFormat="1" ht="11.25" customHeight="1">
      <c r="A21" s="85"/>
      <c r="B21" s="85"/>
      <c r="C21" s="85"/>
      <c r="D21" s="94"/>
      <c r="E21" s="95"/>
      <c r="G21" s="85"/>
      <c r="H21" s="693" t="str">
        <f>CONCATENATE('[18]Paarungen-Doppel'!B14,"   ",'[18]Paarungen-Doppel'!C14," ",'[18]Paarungen-Doppel'!D14,"   ",'[18]Paarungen-Doppel'!E14,"   ",)</f>
        <v>Halle 2   Tisch  26   13:30h   </v>
      </c>
      <c r="I21" s="106"/>
      <c r="J21" s="103" t="str">
        <f>IF(I19=I23," ",(IF(I19&lt;I23,H23,H19)))</f>
        <v> </v>
      </c>
      <c r="K21" s="109">
        <f>'[18]Paarungen-Doppel'!Q17</f>
      </c>
      <c r="L21" s="84"/>
      <c r="M21" s="106"/>
      <c r="N21" s="84"/>
      <c r="O21" s="88"/>
      <c r="P21" s="496" t="s">
        <v>48</v>
      </c>
      <c r="Q21" s="147" t="str">
        <f>IF(G26&lt;G28,F26,F28)</f>
        <v>    ---    /    ---  </v>
      </c>
      <c r="R21" s="25">
        <f t="shared" si="0"/>
      </c>
      <c r="S21" s="25" t="str">
        <f t="shared" si="1"/>
        <v>  ---    /    ---  </v>
      </c>
      <c r="T21" s="25" t="str">
        <f t="shared" si="2"/>
        <v>  ---</v>
      </c>
      <c r="U21" s="25" t="str">
        <f t="shared" si="3"/>
        <v>   /    ---  </v>
      </c>
      <c r="V21" s="89" t="str">
        <f t="shared" si="4"/>
        <v>  </v>
      </c>
      <c r="W21" s="25" t="str">
        <f t="shared" si="5"/>
        <v>    ---  </v>
      </c>
      <c r="X21" s="89" t="str">
        <f t="shared" si="6"/>
        <v>  </v>
      </c>
      <c r="Y21" s="26" t="str">
        <f t="shared" si="7"/>
        <v>---  </v>
      </c>
      <c r="Z21" s="67" t="str">
        <f t="shared" si="8"/>
        <v>---</v>
      </c>
      <c r="AA21" s="26" t="str">
        <f t="shared" si="9"/>
        <v> </v>
      </c>
      <c r="AB21" s="67" t="e">
        <f t="shared" si="10"/>
        <v>#VALUE!</v>
      </c>
      <c r="AC21" s="67" t="e">
        <f t="shared" si="11"/>
        <v>#VALUE!</v>
      </c>
      <c r="AD21" s="68" t="e">
        <f t="shared" si="12"/>
        <v>#VALUE!</v>
      </c>
    </row>
    <row r="22" spans="1:30" s="25" customFormat="1" ht="11.25" customHeight="1">
      <c r="A22" s="85">
        <v>7</v>
      </c>
      <c r="B22" s="85"/>
      <c r="C22" s="85">
        <v>13</v>
      </c>
      <c r="D22" s="150">
        <v>16</v>
      </c>
      <c r="E22" s="151">
        <v>16</v>
      </c>
      <c r="F22" s="92" t="str">
        <f>IF(OR(D22="",ISNA(VLOOKUP(D22,Teilnehmer,1,FALSE))),"Startnummer nicht vergeben",CONCATENATE("  ",VLOOKUP(D22,Teilnehmer,2,FALSE),"  ",VLOOKUP(D22,Teilnehmer,3,FALSE),"  ",VLOOKUP(D22,Teilnehmer,5,FALSE),"  /  ",VLOOKUP(E22,Teilnehmer,2,FALSE),"  ",VLOOKUP(E22,Teilnehmer,3,FALSE),"  ",VLOOKUP(E22,Teilnehmer,5,FALSE)))</f>
        <v>    ---    /    ---  </v>
      </c>
      <c r="G22" s="93">
        <f>'[18]Paarungen-Doppel'!P8</f>
        <v>0</v>
      </c>
      <c r="H22" s="693"/>
      <c r="I22" s="106"/>
      <c r="J22" s="84" t="str">
        <f>CONCATENATE("    ",'[18]Paarungen-Doppel'!Y14,"    ",'[18]Paarungen-Doppel'!Z14,"     ",'[18]Paarungen-Doppel'!AA14,"     ",'[18]Paarungen-Doppel'!AB14,"     ",'[18]Paarungen-Doppel'!AC14,)</f>
        <v>                       </v>
      </c>
      <c r="K22" s="88"/>
      <c r="L22" s="84"/>
      <c r="M22" s="106"/>
      <c r="N22" s="84"/>
      <c r="O22" s="88"/>
      <c r="P22" s="496" t="s">
        <v>48</v>
      </c>
      <c r="Q22" s="147" t="str">
        <f>IF(G30&lt;G32,F30,F32)</f>
        <v>    ---    /    ---  </v>
      </c>
      <c r="R22" s="25">
        <f t="shared" si="0"/>
      </c>
      <c r="S22" s="25" t="str">
        <f t="shared" si="1"/>
        <v>  ---    /    ---  </v>
      </c>
      <c r="T22" s="25" t="str">
        <f t="shared" si="2"/>
        <v>  ---</v>
      </c>
      <c r="U22" s="25" t="str">
        <f t="shared" si="3"/>
        <v>   /    ---  </v>
      </c>
      <c r="V22" s="89" t="str">
        <f t="shared" si="4"/>
        <v>  </v>
      </c>
      <c r="W22" s="25" t="str">
        <f t="shared" si="5"/>
        <v>    ---  </v>
      </c>
      <c r="X22" s="89" t="str">
        <f t="shared" si="6"/>
        <v>  </v>
      </c>
      <c r="Y22" s="26" t="str">
        <f t="shared" si="7"/>
        <v>---  </v>
      </c>
      <c r="Z22" s="67" t="str">
        <f t="shared" si="8"/>
        <v>---</v>
      </c>
      <c r="AA22" s="26" t="str">
        <f t="shared" si="9"/>
        <v> </v>
      </c>
      <c r="AB22" s="67" t="e">
        <f t="shared" si="10"/>
        <v>#VALUE!</v>
      </c>
      <c r="AC22" s="67" t="e">
        <f t="shared" si="11"/>
        <v>#VALUE!</v>
      </c>
      <c r="AD22" s="68" t="e">
        <f t="shared" si="12"/>
        <v>#VALUE!</v>
      </c>
    </row>
    <row r="23" spans="1:30" s="25" customFormat="1" ht="11.25" customHeight="1">
      <c r="A23" s="85"/>
      <c r="B23" s="82">
        <v>4</v>
      </c>
      <c r="C23" s="85"/>
      <c r="D23" s="94"/>
      <c r="E23" s="95"/>
      <c r="F23" s="102">
        <f>IF(AND(LEN(F22)&gt;30,LEN(F24)&gt;30),CONCATENATE('[18]Paarungen-Doppel'!B8,"   ",'[18]Paarungen-Doppel'!C8," ",'[18]Paarungen-Doppel'!D8,"   ",'[18]Paarungen-Doppel'!E8,"   ",),"")</f>
      </c>
      <c r="G23" s="97"/>
      <c r="H23" s="98" t="str">
        <f>IF(G22=G24," ",(IF(G22&lt;G24,F24,F22)))</f>
        <v>  59   Kober  DÜ  /  68   Reiter  DÜ</v>
      </c>
      <c r="I23" s="109">
        <f>'[18]Paarungen-Doppel'!Q14</f>
      </c>
      <c r="J23" s="84"/>
      <c r="K23" s="88"/>
      <c r="L23" s="84"/>
      <c r="M23" s="106"/>
      <c r="N23" s="84"/>
      <c r="O23" s="88"/>
      <c r="P23" s="496" t="s">
        <v>48</v>
      </c>
      <c r="Q23" s="147" t="str">
        <f>IF(G34&lt;G36,F34,F36)</f>
        <v>    ---    /    ---  </v>
      </c>
      <c r="R23" s="25">
        <f t="shared" si="0"/>
      </c>
      <c r="S23" s="25" t="str">
        <f t="shared" si="1"/>
        <v>  ---    /    ---  </v>
      </c>
      <c r="T23" s="25" t="str">
        <f t="shared" si="2"/>
        <v>  ---</v>
      </c>
      <c r="U23" s="25" t="str">
        <f t="shared" si="3"/>
        <v>   /    ---  </v>
      </c>
      <c r="V23" s="89" t="str">
        <f t="shared" si="4"/>
        <v>  </v>
      </c>
      <c r="W23" s="25" t="str">
        <f t="shared" si="5"/>
        <v>    ---  </v>
      </c>
      <c r="X23" s="89" t="str">
        <f t="shared" si="6"/>
        <v>  </v>
      </c>
      <c r="Y23" s="26" t="str">
        <f t="shared" si="7"/>
        <v>---  </v>
      </c>
      <c r="Z23" s="67" t="str">
        <f t="shared" si="8"/>
        <v>---</v>
      </c>
      <c r="AA23" s="26" t="str">
        <f t="shared" si="9"/>
        <v> </v>
      </c>
      <c r="AB23" s="67" t="e">
        <f t="shared" si="10"/>
        <v>#VALUE!</v>
      </c>
      <c r="AC23" s="67" t="e">
        <f t="shared" si="11"/>
        <v>#VALUE!</v>
      </c>
      <c r="AD23" s="68" t="e">
        <f t="shared" si="12"/>
        <v>#VALUE!</v>
      </c>
    </row>
    <row r="24" spans="1:23" s="25" customFormat="1" ht="11.25" customHeight="1">
      <c r="A24" s="82">
        <v>8</v>
      </c>
      <c r="B24" s="82"/>
      <c r="C24" s="82">
        <v>4</v>
      </c>
      <c r="D24" s="497">
        <v>40</v>
      </c>
      <c r="E24" s="498">
        <v>41</v>
      </c>
      <c r="F24" s="98" t="str">
        <f>IF(OR(D24="",ISNA(VLOOKUP(D24,Teilnehmer,1,FALSE))),"Startnummer nicht vergeben",CONCATENATE("  ",VLOOKUP(D24,Teilnehmer,2,FALSE),"  ",VLOOKUP(D24,Teilnehmer,3,FALSE),"  ",VLOOKUP(D24,Teilnehmer,5,FALSE),"  /  ",VLOOKUP(E24,Teilnehmer,2,FALSE),"  ",VLOOKUP(E24,Teilnehmer,3,FALSE),"  ",VLOOKUP(E24,Teilnehmer,5,FALSE)))</f>
        <v>  59   Kober  DÜ  /  68   Reiter  DÜ</v>
      </c>
      <c r="G24" s="100">
        <f>'[18]Paarungen-Doppel'!Q8</f>
        <v>1</v>
      </c>
      <c r="H24" s="101" t="str">
        <f>CONCATENATE("    ",'[18]Paarungen-Doppel'!Y8,"     ",'[18]Paarungen-Doppel'!Z8,"     ",'[18]Paarungen-Doppel'!AA8,"     ",'[18]Paarungen-Doppel'!AB8,"     ",'[18]Paarungen-Doppel'!AC8,)</f>
        <v>    -1                    </v>
      </c>
      <c r="I24" s="88"/>
      <c r="J24" s="84"/>
      <c r="K24" s="88"/>
      <c r="L24" s="84"/>
      <c r="M24" s="106"/>
      <c r="N24" s="84"/>
      <c r="O24" s="88"/>
      <c r="P24" s="496" t="s">
        <v>48</v>
      </c>
      <c r="Q24" s="147" t="str">
        <f>IF(G38&lt;G40,F38,F40)</f>
        <v>    ---    /    ---  </v>
      </c>
      <c r="R24" s="22">
        <f t="shared" si="0"/>
      </c>
      <c r="S24" s="22" t="str">
        <f t="shared" si="1"/>
        <v>  ---    /    ---  </v>
      </c>
      <c r="T24" s="22" t="str">
        <f t="shared" si="2"/>
        <v>  ---</v>
      </c>
      <c r="U24" s="22" t="str">
        <f>MID(S24,LEN(T24)+3,999)</f>
        <v>  /    ---  </v>
      </c>
      <c r="V24" s="22" t="str">
        <f t="shared" si="4"/>
        <v>  /</v>
      </c>
      <c r="W24" s="22" t="str">
        <f>MID(U24,LEN(V24)+4,999)</f>
        <v> ---  </v>
      </c>
    </row>
    <row r="25" spans="1:15" s="25" customFormat="1" ht="11.25" customHeight="1">
      <c r="A25" s="85"/>
      <c r="B25" s="85"/>
      <c r="C25" s="85"/>
      <c r="D25" s="94"/>
      <c r="E25" s="95"/>
      <c r="G25" s="99"/>
      <c r="I25" s="88"/>
      <c r="J25" s="84"/>
      <c r="K25" s="88"/>
      <c r="L25" s="693" t="str">
        <f>CONCATENATE('[18]Paarungen-Doppel'!B19,"   ",'[18]Paarungen-Doppel'!C19," ",'[18]Paarungen-Doppel'!D19,"   ",'[18]Paarungen-Doppel'!E19,"   ",)</f>
        <v>Halle 1   Tisch  5   16:00h   </v>
      </c>
      <c r="M25" s="106"/>
      <c r="N25" s="103" t="str">
        <f>IF(M17=M33," ",(IF(M17&lt;M33,L33,L17)))</f>
        <v> </v>
      </c>
      <c r="O25" s="110"/>
    </row>
    <row r="26" spans="1:16" s="25" customFormat="1" ht="11.25" customHeight="1">
      <c r="A26" s="82">
        <v>9</v>
      </c>
      <c r="B26" s="82"/>
      <c r="C26" s="82">
        <v>3</v>
      </c>
      <c r="D26" s="497">
        <v>38</v>
      </c>
      <c r="E26" s="498">
        <v>39</v>
      </c>
      <c r="F26" s="500" t="str">
        <f>IF(OR(D26="",ISNA(VLOOKUP(D26,Teilnehmer,1,FALSE))),"Startnummer nicht vergeben",CONCATENATE("  ",VLOOKUP(D26,Teilnehmer,2,FALSE),"  ",VLOOKUP(D26,Teilnehmer,3,FALSE),"  ",VLOOKUP(D26,Teilnehmer,5,FALSE),"  /  ",VLOOKUP(E26,Teilnehmer,2,FALSE),"  ",VLOOKUP(E26,Teilnehmer,3,FALSE),"  ",VLOOKUP(E26,Teilnehmer,5,FALSE)))</f>
        <v>  54   Agresti  DÜ  /  57   Jenisch  DÜ</v>
      </c>
      <c r="G26" s="93">
        <f>'[18]Paarungen-Doppel'!P9</f>
        <v>1</v>
      </c>
      <c r="I26" s="88"/>
      <c r="J26" s="84"/>
      <c r="K26" s="88"/>
      <c r="L26" s="693"/>
      <c r="M26" s="106"/>
      <c r="N26" s="84" t="str">
        <f>CONCATENATE("    ",'[18]Paarungen-Doppel'!Y19,"     ",'[18]Paarungen-Doppel'!Z19,"     ",'[18]Paarungen-Doppel'!AA19,"     ",'[18]Paarungen-Doppel'!AB19,"     ",'[18]Paarungen-Doppel'!AC19,)</f>
        <v>                        </v>
      </c>
      <c r="O26" s="111"/>
      <c r="P26" s="26"/>
    </row>
    <row r="27" spans="1:16" s="25" customFormat="1" ht="11.25" customHeight="1">
      <c r="A27" s="85"/>
      <c r="B27" s="82">
        <v>5</v>
      </c>
      <c r="C27" s="85"/>
      <c r="D27" s="94"/>
      <c r="E27" s="95"/>
      <c r="F27" s="102">
        <f>IF(AND(LEN(F26)&gt;30,LEN(F28)&gt;30),CONCATENATE('[18]Paarungen-Doppel'!B9,"   ",'[18]Paarungen-Doppel'!C9," ",'[18]Paarungen-Doppel'!D9,"   ",'[18]Paarungen-Doppel'!E9,"   ",),"")</f>
      </c>
      <c r="G27" s="97"/>
      <c r="H27" s="98" t="str">
        <f>IF(G26=G28," ",(IF(G26&lt;G28,F28,F26)))</f>
        <v>  54   Agresti  DÜ  /  57   Jenisch  DÜ</v>
      </c>
      <c r="I27" s="104">
        <f>'[18]Paarungen-Doppel'!P15</f>
      </c>
      <c r="J27" s="84"/>
      <c r="K27" s="88"/>
      <c r="L27" s="84"/>
      <c r="M27" s="106"/>
      <c r="N27" s="84"/>
      <c r="O27" s="111"/>
      <c r="P27" s="26"/>
    </row>
    <row r="28" spans="1:16" s="25" customFormat="1" ht="11.25" customHeight="1">
      <c r="A28" s="85">
        <v>10</v>
      </c>
      <c r="B28" s="85"/>
      <c r="C28" s="85">
        <v>14</v>
      </c>
      <c r="D28" s="150">
        <v>16</v>
      </c>
      <c r="E28" s="151">
        <v>16</v>
      </c>
      <c r="F28" s="98" t="str">
        <f>IF(OR(D28="",ISNA(VLOOKUP(D28,Teilnehmer,1,FALSE))),"Startnummer nicht vergeben",CONCATENATE("  ",VLOOKUP(D28,Teilnehmer,2,FALSE),"  ",VLOOKUP(D28,Teilnehmer,3,FALSE),"  ",VLOOKUP(D28,Teilnehmer,5,FALSE),"  /  ",VLOOKUP(E28,Teilnehmer,2,FALSE),"  ",VLOOKUP(E28,Teilnehmer,3,FALSE),"  ",VLOOKUP(E28,Teilnehmer,5,FALSE)))</f>
        <v>    ---    /    ---  </v>
      </c>
      <c r="G28" s="100">
        <f>'[18]Paarungen-Doppel'!Q9</f>
        <v>0</v>
      </c>
      <c r="H28" s="101" t="str">
        <f>CONCATENATE("    ",'[18]Paarungen-Doppel'!Y9,"     ",'[18]Paarungen-Doppel'!Z9,"     ",'[18]Paarungen-Doppel'!AA9,"     ",'[18]Paarungen-Doppel'!AB9,"     ",'[18]Paarungen-Doppel'!AC9,)</f>
        <v>    1                    </v>
      </c>
      <c r="I28" s="106"/>
      <c r="J28" s="84"/>
      <c r="K28" s="88"/>
      <c r="L28" s="84"/>
      <c r="M28" s="106"/>
      <c r="N28" s="112"/>
      <c r="O28" s="111"/>
      <c r="P28" s="26"/>
    </row>
    <row r="29" spans="1:16" s="25" customFormat="1" ht="11.25" customHeight="1">
      <c r="A29" s="85"/>
      <c r="B29" s="85"/>
      <c r="C29" s="85"/>
      <c r="D29" s="94"/>
      <c r="E29" s="95"/>
      <c r="G29" s="85"/>
      <c r="H29" s="693" t="str">
        <f>CONCATENATE('[18]Paarungen-Doppel'!B15,"   ",'[18]Paarungen-Doppel'!C15," ",'[18]Paarungen-Doppel'!D15,"   ",'[18]Paarungen-Doppel'!E15,"   ",)</f>
        <v>Halle 2   Tisch  27   13:30h   </v>
      </c>
      <c r="I29" s="106"/>
      <c r="J29" s="103" t="str">
        <f>IF(I27=I31," ",(IF(I27&lt;I31,H31,H27)))</f>
        <v> </v>
      </c>
      <c r="K29" s="104">
        <f>'[18]Paarungen-Doppel'!P18</f>
      </c>
      <c r="L29" s="84"/>
      <c r="M29" s="106"/>
      <c r="N29" s="112"/>
      <c r="O29" s="111"/>
      <c r="P29" s="26"/>
    </row>
    <row r="30" spans="1:16" s="25" customFormat="1" ht="11.25" customHeight="1">
      <c r="A30" s="85">
        <v>11</v>
      </c>
      <c r="B30" s="85"/>
      <c r="C30" s="85">
        <v>11</v>
      </c>
      <c r="D30" s="497">
        <v>16</v>
      </c>
      <c r="E30" s="498">
        <v>16</v>
      </c>
      <c r="F30" s="92" t="str">
        <f>IF(OR(D30="",ISNA(VLOOKUP(D30,Teilnehmer,1,FALSE))),"Startnummer nicht vergeben",CONCATENATE("  ",VLOOKUP(D30,Teilnehmer,2,FALSE),"  ",VLOOKUP(D30,Teilnehmer,3,FALSE),"  ",VLOOKUP(D30,Teilnehmer,5,FALSE),"  /  ",VLOOKUP(E30,Teilnehmer,2,FALSE),"  ",VLOOKUP(E30,Teilnehmer,3,FALSE),"  ",VLOOKUP(E30,Teilnehmer,5,FALSE)))</f>
        <v>    ---    /    ---  </v>
      </c>
      <c r="G30" s="93">
        <f>'[18]Paarungen-Doppel'!P10</f>
        <v>0</v>
      </c>
      <c r="H30" s="693"/>
      <c r="I30" s="106"/>
      <c r="J30" s="84" t="str">
        <f>CONCATENATE("    ",'[18]Paarungen-Doppel'!Y15,"     ",'[18]Paarungen-Doppel'!Z15,"     ",'[18]Paarungen-Doppel'!AA15,"     ",'[18]Paarungen-Doppel'!AB15,"     ",'[18]Paarungen-Doppel'!AC15,)</f>
        <v>                        </v>
      </c>
      <c r="K30" s="106"/>
      <c r="L30" s="84"/>
      <c r="M30" s="106"/>
      <c r="N30" s="112"/>
      <c r="O30" s="111"/>
      <c r="P30" s="26"/>
    </row>
    <row r="31" spans="1:16" s="25" customFormat="1" ht="11.25" customHeight="1">
      <c r="A31" s="85"/>
      <c r="B31" s="85">
        <v>6</v>
      </c>
      <c r="C31" s="85"/>
      <c r="D31" s="94"/>
      <c r="E31" s="95"/>
      <c r="F31" s="102">
        <f>IF(AND(LEN(F30)&gt;30,LEN(F32)&gt;30),CONCATENATE('[18]Paarungen-Doppel'!B10,"   ",'[18]Paarungen-Doppel'!C10," ",'[18]Paarungen-Doppel'!D10,"   ",'[18]Paarungen-Doppel'!E10,"   ",),"")</f>
      </c>
      <c r="G31" s="97"/>
      <c r="H31" s="98" t="str">
        <f>IF(G30=G32," ",(IF(G30&lt;G32,F32,F30)))</f>
        <v>  66   Pohlmann  OWL  /  63   Mönch  OWL</v>
      </c>
      <c r="I31" s="109">
        <f>'[18]Paarungen-Doppel'!Q15</f>
      </c>
      <c r="J31" s="84"/>
      <c r="K31" s="106"/>
      <c r="L31" s="84"/>
      <c r="M31" s="106"/>
      <c r="N31" s="112"/>
      <c r="O31" s="111"/>
      <c r="P31" s="26"/>
    </row>
    <row r="32" spans="1:16" s="25" customFormat="1" ht="11.25" customHeight="1">
      <c r="A32" s="85">
        <v>12</v>
      </c>
      <c r="B32" s="85"/>
      <c r="C32" s="82">
        <v>6</v>
      </c>
      <c r="D32" s="497">
        <v>44</v>
      </c>
      <c r="E32" s="498">
        <v>47</v>
      </c>
      <c r="F32" s="98" t="str">
        <f>IF(OR(D32="",ISNA(VLOOKUP(D32,Teilnehmer,1,FALSE))),"Startnummer nicht vergeben",CONCATENATE("  ",VLOOKUP(D32,Teilnehmer,2,FALSE),"  ",VLOOKUP(D32,Teilnehmer,3,FALSE),"  ",VLOOKUP(D32,Teilnehmer,5,FALSE),"  /  ",VLOOKUP(E32,Teilnehmer,2,FALSE),"  ",VLOOKUP(E32,Teilnehmer,3,FALSE),"  ",VLOOKUP(E32,Teilnehmer,5,FALSE)))</f>
        <v>  66   Pohlmann  OWL  /  63   Mönch  OWL</v>
      </c>
      <c r="G32" s="100">
        <f>'[18]Paarungen-Doppel'!Q10</f>
        <v>1</v>
      </c>
      <c r="H32" s="101" t="str">
        <f>CONCATENATE("    ",'[18]Paarungen-Doppel'!Y10,"     ",'[18]Paarungen-Doppel'!Z10,"     ",'[18]Paarungen-Doppel'!AA10,"     ",'[18]Paarungen-Doppel'!AB10,"     ",'[18]Paarungen-Doppel'!AC10,)</f>
        <v>    -1                    </v>
      </c>
      <c r="I32" s="99"/>
      <c r="J32" s="84"/>
      <c r="K32" s="106"/>
      <c r="L32" s="84"/>
      <c r="M32" s="106"/>
      <c r="N32" s="112"/>
      <c r="O32" s="111"/>
      <c r="P32" s="26"/>
    </row>
    <row r="33" spans="1:16" s="25" customFormat="1" ht="11.25" customHeight="1">
      <c r="A33" s="85"/>
      <c r="B33" s="85"/>
      <c r="C33" s="85"/>
      <c r="D33" s="94"/>
      <c r="E33" s="95"/>
      <c r="G33" s="85"/>
      <c r="I33" s="99"/>
      <c r="J33" s="693" t="str">
        <f>CONCATENATE('[18]Paarungen-Doppel'!B18,"   ",'[18]Paarungen-Doppel'!C18," ",'[18]Paarungen-Doppel'!D18,"   ",'[18]Paarungen-Doppel'!E18,"   ",)</f>
        <v>Halle 2   Tisch  26   14:30h   </v>
      </c>
      <c r="K33" s="106"/>
      <c r="L33" s="103" t="str">
        <f>IF(K29=K37," ",(IF(K29&lt;K37,J37,J29)))</f>
        <v> </v>
      </c>
      <c r="M33" s="109">
        <f>'[18]Paarungen-Doppel'!Q19</f>
      </c>
      <c r="N33" s="112"/>
      <c r="O33" s="111"/>
      <c r="P33" s="26"/>
    </row>
    <row r="34" spans="1:16" s="25" customFormat="1" ht="11.25" customHeight="1">
      <c r="A34" s="85">
        <v>13</v>
      </c>
      <c r="B34" s="85"/>
      <c r="C34" s="82">
        <v>7</v>
      </c>
      <c r="D34" s="497">
        <v>43</v>
      </c>
      <c r="E34" s="498">
        <v>46</v>
      </c>
      <c r="F34" s="92" t="str">
        <f>IF(OR(D34="",ISNA(VLOOKUP(D34,Teilnehmer,1,FALSE))),"Startnummer nicht vergeben",CONCATENATE("  ",VLOOKUP(D34,Teilnehmer,2,FALSE),"  ",VLOOKUP(D34,Teilnehmer,3,FALSE),"  ",VLOOKUP(D34,Teilnehmer,5,FALSE),"  /  ",VLOOKUP(E34,Teilnehmer,2,FALSE),"  ",VLOOKUP(E34,Teilnehmer,3,FALSE),"  ",VLOOKUP(E34,Teilnehmer,5,FALSE)))</f>
        <v>  67   Prömpers  MR  /  61   Melzer  MR</v>
      </c>
      <c r="G34" s="612">
        <f>'[18]Paarungen-Doppel'!P11</f>
        <v>1</v>
      </c>
      <c r="I34" s="99"/>
      <c r="J34" s="693"/>
      <c r="K34" s="106"/>
      <c r="L34" s="84" t="str">
        <f>CONCATENATE("    ",'[18]Paarungen-Doppel'!Y18,"     ",'[18]Paarungen-Doppel'!Z18,"     ",'[18]Paarungen-Doppel'!AA18,"     ",'[18]Paarungen-Doppel'!AB18,"     ",'[18]Paarungen-Doppel'!AC18,)</f>
        <v>                        </v>
      </c>
      <c r="M34" s="88"/>
      <c r="N34" s="112"/>
      <c r="O34" s="111"/>
      <c r="P34" s="26"/>
    </row>
    <row r="35" spans="1:16" s="25" customFormat="1" ht="11.25" customHeight="1">
      <c r="A35" s="85"/>
      <c r="B35" s="85">
        <v>7</v>
      </c>
      <c r="C35" s="85"/>
      <c r="D35" s="114"/>
      <c r="E35" s="114"/>
      <c r="F35" s="102">
        <f>IF(AND(LEN(F34)&gt;30,LEN(F36)&gt;30),CONCATENATE('[18]Paarungen-Doppel'!B11,"   ",'[18]Paarungen-Doppel'!C11," ",'[18]Paarungen-Doppel'!D11,"   ",'[18]Paarungen-Doppel'!E11,"   ",),"")</f>
      </c>
      <c r="G35" s="97"/>
      <c r="H35" s="98" t="str">
        <f>IF(G34=G36," ",(IF(G34&lt;G36,F36,F34)))</f>
        <v>  67   Prömpers  MR  /  61   Melzer  MR</v>
      </c>
      <c r="I35" s="104">
        <f>'[18]Paarungen-Doppel'!P16</f>
      </c>
      <c r="J35" s="84"/>
      <c r="K35" s="106"/>
      <c r="L35" s="84"/>
      <c r="M35" s="84"/>
      <c r="N35" s="84"/>
      <c r="O35" s="83"/>
      <c r="P35" s="154"/>
    </row>
    <row r="36" spans="1:16" s="25" customFormat="1" ht="11.25" customHeight="1">
      <c r="A36" s="85">
        <v>14</v>
      </c>
      <c r="B36" s="85"/>
      <c r="C36" s="85">
        <v>10</v>
      </c>
      <c r="D36" s="150">
        <v>16</v>
      </c>
      <c r="E36" s="151">
        <v>16</v>
      </c>
      <c r="F36" s="98" t="str">
        <f>IF(OR(D36="",ISNA(VLOOKUP(D36,Teilnehmer,1,FALSE))),"Startnummer nicht vergeben",CONCATENATE("  ",VLOOKUP(D36,Teilnehmer,2,FALSE),"  ",VLOOKUP(D36,Teilnehmer,3,FALSE),"  ",VLOOKUP(D36,Teilnehmer,5,FALSE),"  /  ",VLOOKUP(E36,Teilnehmer,2,FALSE),"  ",VLOOKUP(E36,Teilnehmer,3,FALSE),"  ",VLOOKUP(E36,Teilnehmer,5,FALSE)))</f>
        <v>    ---    /    ---  </v>
      </c>
      <c r="G36" s="100">
        <f>'[18]Paarungen-Doppel'!Q11</f>
        <v>0</v>
      </c>
      <c r="H36" s="101" t="str">
        <f>CONCATENATE("    ",'[18]Paarungen-Doppel'!Y11,"     ",'[18]Paarungen-Doppel'!Z11,"     ",'[18]Paarungen-Doppel'!AA11,"     ",'[18]Paarungen-Doppel'!AB11,"     ",'[18]Paarungen-Doppel'!AC11,)</f>
        <v>    1                    </v>
      </c>
      <c r="I36" s="106"/>
      <c r="J36" s="84"/>
      <c r="K36" s="106"/>
      <c r="L36" s="84"/>
      <c r="M36" s="84"/>
      <c r="N36" s="84"/>
      <c r="O36" s="83"/>
      <c r="P36" s="115"/>
    </row>
    <row r="37" spans="1:16" s="25" customFormat="1" ht="11.25" customHeight="1">
      <c r="A37" s="85"/>
      <c r="B37" s="85"/>
      <c r="C37" s="85"/>
      <c r="D37" s="94"/>
      <c r="E37" s="95"/>
      <c r="G37" s="85"/>
      <c r="H37" s="693" t="str">
        <f>CONCATENATE('[18]Paarungen-Doppel'!B16,"   ",'[18]Paarungen-Doppel'!C16," ",'[18]Paarungen-Doppel'!D16,"   ",'[18]Paarungen-Doppel'!E16,"   ",)</f>
        <v>Halle 2   Tisch  28   13:30h   </v>
      </c>
      <c r="I37" s="106"/>
      <c r="J37" s="103" t="str">
        <f>IF(I35=I39," ",(IF(I35&lt;I39,H39,H35)))</f>
        <v> </v>
      </c>
      <c r="K37" s="109">
        <f>'[18]Paarungen-Doppel'!Q18</f>
      </c>
      <c r="L37" s="84"/>
      <c r="M37" s="84"/>
      <c r="N37" s="84"/>
      <c r="O37" s="83"/>
      <c r="P37" s="154"/>
    </row>
    <row r="38" spans="1:16" s="25" customFormat="1" ht="11.25" customHeight="1">
      <c r="A38" s="85">
        <v>15</v>
      </c>
      <c r="B38" s="85"/>
      <c r="C38" s="85">
        <v>15</v>
      </c>
      <c r="D38" s="150">
        <v>16</v>
      </c>
      <c r="E38" s="151">
        <v>16</v>
      </c>
      <c r="F38" s="92" t="str">
        <f>IF(OR(D38="",ISNA(VLOOKUP(D38,Teilnehmer,1,FALSE))),"Startnummer nicht vergeben",CONCATENATE("  ",VLOOKUP(D38,Teilnehmer,2,FALSE),"  ",VLOOKUP(D38,Teilnehmer,3,FALSE),"  ",VLOOKUP(D38,Teilnehmer,5,FALSE),"  /  ",VLOOKUP(E38,Teilnehmer,2,FALSE),"  ",VLOOKUP(E38,Teilnehmer,3,FALSE),"  ",VLOOKUP(E38,Teilnehmer,5,FALSE)))</f>
        <v>    ---    /    ---  </v>
      </c>
      <c r="G38" s="93">
        <f>'[18]Paarungen-Doppel'!P12</f>
        <v>0</v>
      </c>
      <c r="H38" s="693"/>
      <c r="I38" s="106"/>
      <c r="J38" s="84" t="str">
        <f>CONCATENATE("    ",'[18]Paarungen-Doppel'!Y16,"     ",'[18]Paarungen-Doppel'!Z16,"     ",'[18]Paarungen-Doppel'!AA16,"     ",'[18]Paarungen-Doppel'!AB16,"     ",'[18]Paarungen-Doppel'!AC16,)</f>
        <v>                        </v>
      </c>
      <c r="K38" s="88"/>
      <c r="L38" s="84"/>
      <c r="M38" s="84"/>
      <c r="N38" s="84"/>
      <c r="O38" s="83"/>
      <c r="P38" s="115"/>
    </row>
    <row r="39" spans="1:16" s="25" customFormat="1" ht="11.25" customHeight="1">
      <c r="A39" s="85"/>
      <c r="B39" s="82">
        <v>8</v>
      </c>
      <c r="C39" s="85"/>
      <c r="D39" s="94"/>
      <c r="E39" s="95"/>
      <c r="F39" s="96">
        <f>IF(AND(LEN(F38)&gt;30,LEN(F40)&gt;30),CONCATENATE('[18]Paarungen-Doppel'!B12,"   ",'[18]Paarungen-Doppel'!C12," ",'[18]Paarungen-Doppel'!D12,"   ",'[18]Paarungen-Doppel'!E12,"   ",),"")</f>
      </c>
      <c r="G39" s="97"/>
      <c r="H39" s="98" t="str">
        <f>IF(G38=G40," ",(IF(G38&lt;G40,F40,F38)))</f>
        <v>  60   König  DÜ  /  64   Offermann  MR</v>
      </c>
      <c r="I39" s="109">
        <f>'[18]Paarungen-Doppel'!Q16</f>
      </c>
      <c r="J39" s="84"/>
      <c r="K39" s="88"/>
      <c r="L39" s="84"/>
      <c r="M39" s="84"/>
      <c r="N39" s="84"/>
      <c r="O39" s="83"/>
      <c r="P39" s="154"/>
    </row>
    <row r="40" spans="1:16" s="25" customFormat="1" ht="11.25" customHeight="1">
      <c r="A40" s="82">
        <v>16</v>
      </c>
      <c r="B40" s="82"/>
      <c r="C40" s="82">
        <v>2</v>
      </c>
      <c r="D40" s="497">
        <v>36</v>
      </c>
      <c r="E40" s="498">
        <v>37</v>
      </c>
      <c r="F40" s="98" t="str">
        <f>IF(OR(D40="",ISNA(VLOOKUP(D40,Teilnehmer,1,FALSE))),"Startnummer nicht vergeben",CONCATENATE("  ",VLOOKUP(D40,Teilnehmer,2,FALSE),"  ",VLOOKUP(D40,Teilnehmer,3,FALSE),"  ",VLOOKUP(D40,Teilnehmer,5,FALSE),"  /  ",VLOOKUP(E40,Teilnehmer,2,FALSE),"  ",VLOOKUP(E40,Teilnehmer,3,FALSE),"  ",VLOOKUP(E40,Teilnehmer,5,FALSE)))</f>
        <v>  60   König  DÜ  /  64   Offermann  MR</v>
      </c>
      <c r="G40" s="100">
        <f>'[18]Paarungen-Doppel'!Q12</f>
        <v>1</v>
      </c>
      <c r="H40" s="101" t="str">
        <f>CONCATENATE("    ",'[18]Paarungen-Doppel'!Y12,"     ",'[18]Paarungen-Doppel'!Z12,"     ",'[18]Paarungen-Doppel'!AA12,"     ",'[18]Paarungen-Doppel'!AB12,"     ",'[18]Paarungen-Doppel'!AC12,)</f>
        <v>    -1                    </v>
      </c>
      <c r="I40" s="85"/>
      <c r="J40" s="84"/>
      <c r="K40" s="88"/>
      <c r="L40" s="84"/>
      <c r="M40" s="501"/>
      <c r="N40" s="502"/>
      <c r="O40" s="501"/>
      <c r="P40" s="115"/>
    </row>
    <row r="41" spans="1:16" s="25" customFormat="1" ht="11.25" customHeight="1">
      <c r="A41" s="85"/>
      <c r="B41" s="85"/>
      <c r="C41" s="85"/>
      <c r="G41" s="85"/>
      <c r="I41" s="85"/>
      <c r="K41" s="85"/>
      <c r="O41" s="82"/>
      <c r="P41" s="156"/>
    </row>
    <row r="42" spans="1:17" s="147" customFormat="1" ht="12.75" customHeight="1">
      <c r="A42" s="116"/>
      <c r="B42" s="116"/>
      <c r="C42" s="116"/>
      <c r="D42" s="157"/>
      <c r="E42" s="157"/>
      <c r="F42" s="26"/>
      <c r="G42" s="157"/>
      <c r="H42" s="25"/>
      <c r="I42" s="87"/>
      <c r="J42" s="25"/>
      <c r="K42" s="87"/>
      <c r="L42" s="25"/>
      <c r="M42" s="87"/>
      <c r="N42" s="26"/>
      <c r="O42" s="87"/>
      <c r="P42" s="26"/>
      <c r="Q42" s="158"/>
    </row>
    <row r="43" spans="1:17" ht="12.75" customHeight="1">
      <c r="A43" s="117"/>
      <c r="B43" s="117"/>
      <c r="C43" s="117"/>
      <c r="D43" s="118"/>
      <c r="E43" s="118"/>
      <c r="F43" s="21"/>
      <c r="G43" s="117"/>
      <c r="H43" s="22"/>
      <c r="I43" s="118"/>
      <c r="J43" s="22"/>
      <c r="K43" s="117"/>
      <c r="L43" s="22"/>
      <c r="M43" s="117"/>
      <c r="N43" s="21"/>
      <c r="O43" s="117"/>
      <c r="P43" s="21"/>
      <c r="Q43" s="119"/>
    </row>
    <row r="44" spans="1:17" ht="12.75" customHeight="1">
      <c r="A44" s="117"/>
      <c r="B44" s="117"/>
      <c r="C44" s="117"/>
      <c r="D44" s="118"/>
      <c r="E44" s="118"/>
      <c r="F44" s="21"/>
      <c r="G44" s="118"/>
      <c r="H44" s="22"/>
      <c r="I44" s="117"/>
      <c r="J44" s="22"/>
      <c r="K44" s="117"/>
      <c r="L44" s="22"/>
      <c r="M44" s="117"/>
      <c r="N44" s="21"/>
      <c r="O44" s="117"/>
      <c r="P44" s="21"/>
      <c r="Q44" s="119"/>
    </row>
    <row r="45" spans="1:17" ht="12.75">
      <c r="A45" s="117"/>
      <c r="B45" s="117"/>
      <c r="C45" s="117"/>
      <c r="D45" s="118"/>
      <c r="E45" s="118"/>
      <c r="F45" s="21"/>
      <c r="G45" s="117"/>
      <c r="H45" s="22"/>
      <c r="I45" s="117"/>
      <c r="J45" s="22"/>
      <c r="K45" s="118"/>
      <c r="L45" s="21"/>
      <c r="M45" s="117"/>
      <c r="N45" s="21"/>
      <c r="O45" s="117"/>
      <c r="P45" s="21"/>
      <c r="Q45" s="119"/>
    </row>
    <row r="46" spans="1:17" ht="12.75">
      <c r="A46" s="117"/>
      <c r="B46" s="117"/>
      <c r="C46" s="117"/>
      <c r="D46" s="118"/>
      <c r="E46" s="118"/>
      <c r="F46" s="21"/>
      <c r="G46" s="117"/>
      <c r="H46" s="22"/>
      <c r="I46" s="118"/>
      <c r="J46" s="22"/>
      <c r="K46" s="117"/>
      <c r="L46" s="21"/>
      <c r="M46" s="117"/>
      <c r="N46" s="21"/>
      <c r="O46" s="117"/>
      <c r="P46" s="21"/>
      <c r="Q46" s="119"/>
    </row>
    <row r="47" spans="1:17" ht="12.75">
      <c r="A47" s="117"/>
      <c r="B47" s="117"/>
      <c r="C47" s="117"/>
      <c r="D47" s="118"/>
      <c r="E47" s="118"/>
      <c r="F47" s="21"/>
      <c r="G47" s="118"/>
      <c r="H47" s="22"/>
      <c r="I47" s="117"/>
      <c r="J47" s="22"/>
      <c r="K47" s="117"/>
      <c r="L47" s="21"/>
      <c r="M47" s="117"/>
      <c r="N47" s="21"/>
      <c r="O47" s="117"/>
      <c r="P47" s="21"/>
      <c r="Q47" s="119"/>
    </row>
    <row r="48" spans="1:17" ht="12.75">
      <c r="A48" s="117"/>
      <c r="B48" s="117"/>
      <c r="C48" s="117"/>
      <c r="D48" s="118"/>
      <c r="E48" s="118"/>
      <c r="F48" s="21"/>
      <c r="G48" s="117"/>
      <c r="H48" s="22"/>
      <c r="I48" s="117"/>
      <c r="J48" s="21"/>
      <c r="K48" s="117"/>
      <c r="L48" s="21"/>
      <c r="M48" s="118"/>
      <c r="N48" s="21"/>
      <c r="O48" s="117"/>
      <c r="P48" s="21"/>
      <c r="Q48" s="119"/>
    </row>
    <row r="49" spans="1:17" ht="12.75">
      <c r="A49" s="120"/>
      <c r="B49" s="120"/>
      <c r="C49" s="120"/>
      <c r="D49" s="121"/>
      <c r="E49" s="121"/>
      <c r="F49" s="119"/>
      <c r="G49" s="121"/>
      <c r="I49" s="120"/>
      <c r="J49" s="119"/>
      <c r="K49" s="120"/>
      <c r="L49" s="119"/>
      <c r="M49" s="120"/>
      <c r="N49" s="119"/>
      <c r="O49" s="120"/>
      <c r="P49" s="119"/>
      <c r="Q49" s="119"/>
    </row>
    <row r="50" spans="1:17" ht="12.75">
      <c r="A50" s="120"/>
      <c r="B50" s="120"/>
      <c r="C50" s="120"/>
      <c r="D50" s="121"/>
      <c r="E50" s="121"/>
      <c r="F50" s="119"/>
      <c r="G50" s="120"/>
      <c r="I50" s="121"/>
      <c r="J50" s="119"/>
      <c r="K50" s="120"/>
      <c r="L50" s="119"/>
      <c r="M50" s="120"/>
      <c r="N50" s="119"/>
      <c r="O50" s="120"/>
      <c r="P50" s="119"/>
      <c r="Q50" s="119"/>
    </row>
    <row r="51" spans="1:17" ht="12.75">
      <c r="A51" s="120"/>
      <c r="B51" s="120"/>
      <c r="C51" s="120"/>
      <c r="D51" s="121"/>
      <c r="E51" s="121"/>
      <c r="F51" s="119"/>
      <c r="G51" s="121"/>
      <c r="I51" s="120"/>
      <c r="J51" s="119"/>
      <c r="K51" s="120"/>
      <c r="L51" s="119"/>
      <c r="M51" s="120"/>
      <c r="N51" s="119"/>
      <c r="O51" s="120"/>
      <c r="P51" s="119"/>
      <c r="Q51" s="119"/>
    </row>
    <row r="52" spans="1:17" ht="12.75">
      <c r="A52" s="120"/>
      <c r="B52" s="120"/>
      <c r="C52" s="120"/>
      <c r="D52" s="121"/>
      <c r="E52" s="121"/>
      <c r="F52" s="119"/>
      <c r="G52" s="120"/>
      <c r="I52" s="120"/>
      <c r="J52" s="119"/>
      <c r="K52" s="121"/>
      <c r="L52" s="119"/>
      <c r="M52" s="120"/>
      <c r="N52" s="119"/>
      <c r="O52" s="120"/>
      <c r="P52" s="119"/>
      <c r="Q52" s="119"/>
    </row>
    <row r="53" spans="1:17" ht="12.75">
      <c r="A53" s="120"/>
      <c r="B53" s="120"/>
      <c r="C53" s="120"/>
      <c r="D53" s="121"/>
      <c r="E53" s="121"/>
      <c r="F53" s="119"/>
      <c r="G53" s="121"/>
      <c r="I53" s="120"/>
      <c r="J53" s="119"/>
      <c r="K53" s="120"/>
      <c r="L53" s="119"/>
      <c r="M53" s="120"/>
      <c r="N53" s="119"/>
      <c r="O53" s="120"/>
      <c r="P53" s="119"/>
      <c r="Q53" s="119"/>
    </row>
    <row r="54" spans="1:17" ht="12.75">
      <c r="A54" s="120"/>
      <c r="B54" s="120"/>
      <c r="C54" s="120"/>
      <c r="D54" s="121"/>
      <c r="E54" s="121"/>
      <c r="F54" s="119"/>
      <c r="G54" s="120"/>
      <c r="I54" s="121"/>
      <c r="J54" s="119"/>
      <c r="K54" s="120"/>
      <c r="L54" s="119"/>
      <c r="M54" s="120"/>
      <c r="N54" s="119"/>
      <c r="O54" s="120"/>
      <c r="P54" s="119"/>
      <c r="Q54" s="119"/>
    </row>
    <row r="55" spans="1:17" ht="15">
      <c r="A55" s="122"/>
      <c r="B55" s="122"/>
      <c r="C55" s="122"/>
      <c r="D55" s="121"/>
      <c r="E55" s="121"/>
      <c r="F55" s="119"/>
      <c r="G55" s="121"/>
      <c r="H55" s="123" t="str">
        <f>CONCATENATE('[18]Paarungen-Doppel'!K20,"   ",'[18]Paarungen-Doppel'!L20,"   ",'[18]Paarungen-Doppel'!M20,"   ",'[18]Paarungen-Doppel'!N20,"   ",'[18]Paarungen-Doppel'!O20,)</f>
        <v>            </v>
      </c>
      <c r="I55" s="120"/>
      <c r="J55" s="119"/>
      <c r="K55" s="120"/>
      <c r="L55" s="119"/>
      <c r="M55" s="120"/>
      <c r="N55" s="119"/>
      <c r="O55" s="120"/>
      <c r="P55" s="119"/>
      <c r="Q55" s="119"/>
    </row>
    <row r="56" spans="1:17" ht="15">
      <c r="A56" s="120"/>
      <c r="B56" s="120"/>
      <c r="C56" s="120"/>
      <c r="D56" s="121"/>
      <c r="E56" s="121"/>
      <c r="F56" s="119"/>
      <c r="G56" s="120"/>
      <c r="H56" s="123" t="str">
        <f>CONCATENATE('[18]Paarungen-Doppel'!K21,"   ",'[18]Paarungen-Doppel'!L21,"   ",'[18]Paarungen-Doppel'!M21,"   ",'[18]Paarungen-Doppel'!N21,"   ",'[18]Paarungen-Doppel'!O21,)</f>
        <v>            </v>
      </c>
      <c r="I56" s="120"/>
      <c r="J56" s="119"/>
      <c r="K56" s="120"/>
      <c r="L56" s="119"/>
      <c r="M56" s="120"/>
      <c r="N56" s="119"/>
      <c r="O56" s="121"/>
      <c r="P56" s="119"/>
      <c r="Q56" s="119"/>
    </row>
    <row r="57" spans="1:17" ht="12.75">
      <c r="A57" s="122"/>
      <c r="B57" s="122"/>
      <c r="C57" s="122"/>
      <c r="D57" s="121"/>
      <c r="E57" s="121"/>
      <c r="F57" s="119"/>
      <c r="G57" s="121"/>
      <c r="H57" s="119"/>
      <c r="I57" s="120"/>
      <c r="J57" s="119"/>
      <c r="K57" s="120"/>
      <c r="L57" s="119"/>
      <c r="M57" s="120"/>
      <c r="N57" s="119"/>
      <c r="O57" s="120"/>
      <c r="P57" s="119"/>
      <c r="Q57" s="119"/>
    </row>
    <row r="58" spans="1:17" ht="12.75">
      <c r="A58" s="120"/>
      <c r="B58" s="120"/>
      <c r="C58" s="120"/>
      <c r="D58" s="121"/>
      <c r="E58" s="121"/>
      <c r="F58" s="119"/>
      <c r="G58" s="120"/>
      <c r="H58" s="119"/>
      <c r="I58" s="121"/>
      <c r="J58" s="119"/>
      <c r="K58" s="120"/>
      <c r="L58" s="119"/>
      <c r="M58" s="120"/>
      <c r="N58" s="119"/>
      <c r="O58" s="120"/>
      <c r="P58" s="119"/>
      <c r="Q58" s="119"/>
    </row>
    <row r="59" spans="1:17" ht="12.75">
      <c r="A59" s="120"/>
      <c r="B59" s="120"/>
      <c r="C59" s="120"/>
      <c r="D59" s="121"/>
      <c r="E59" s="121"/>
      <c r="F59" s="119"/>
      <c r="G59" s="121"/>
      <c r="H59" s="119"/>
      <c r="I59" s="120"/>
      <c r="J59" s="119"/>
      <c r="K59" s="120"/>
      <c r="L59" s="119"/>
      <c r="M59" s="120"/>
      <c r="N59" s="119"/>
      <c r="O59" s="120"/>
      <c r="P59" s="119"/>
      <c r="Q59" s="119"/>
    </row>
    <row r="60" spans="1:17" ht="12.75">
      <c r="A60" s="120"/>
      <c r="B60" s="120"/>
      <c r="C60" s="120"/>
      <c r="D60" s="121"/>
      <c r="E60" s="121"/>
      <c r="F60" s="119"/>
      <c r="G60" s="120"/>
      <c r="H60" s="119"/>
      <c r="I60" s="120"/>
      <c r="J60" s="119"/>
      <c r="K60" s="121"/>
      <c r="L60" s="119"/>
      <c r="M60" s="120"/>
      <c r="N60" s="119"/>
      <c r="O60" s="120"/>
      <c r="P60" s="119"/>
      <c r="Q60" s="119"/>
    </row>
    <row r="61" spans="1:17" ht="12.75">
      <c r="A61" s="120"/>
      <c r="B61" s="120"/>
      <c r="C61" s="120"/>
      <c r="D61" s="121"/>
      <c r="E61" s="121"/>
      <c r="F61" s="119"/>
      <c r="G61" s="121"/>
      <c r="H61" s="119"/>
      <c r="I61" s="120"/>
      <c r="J61" s="119"/>
      <c r="K61" s="120"/>
      <c r="L61" s="119"/>
      <c r="M61" s="120"/>
      <c r="N61" s="119"/>
      <c r="O61" s="120"/>
      <c r="P61" s="119"/>
      <c r="Q61" s="119"/>
    </row>
    <row r="62" spans="1:17" ht="12.75">
      <c r="A62" s="120"/>
      <c r="B62" s="120"/>
      <c r="C62" s="120"/>
      <c r="D62" s="121"/>
      <c r="E62" s="121"/>
      <c r="F62" s="119"/>
      <c r="G62" s="120"/>
      <c r="H62" s="119"/>
      <c r="I62" s="121"/>
      <c r="J62" s="119"/>
      <c r="K62" s="120"/>
      <c r="L62" s="119"/>
      <c r="M62" s="120"/>
      <c r="N62" s="119"/>
      <c r="O62" s="120"/>
      <c r="P62" s="119"/>
      <c r="Q62" s="119"/>
    </row>
    <row r="63" spans="1:17" ht="12.75">
      <c r="A63" s="120"/>
      <c r="B63" s="120"/>
      <c r="C63" s="120"/>
      <c r="D63" s="121"/>
      <c r="E63" s="121"/>
      <c r="F63" s="119"/>
      <c r="G63" s="121"/>
      <c r="H63" s="119"/>
      <c r="I63" s="120"/>
      <c r="J63" s="119"/>
      <c r="K63" s="120"/>
      <c r="L63" s="119"/>
      <c r="M63" s="120"/>
      <c r="N63" s="119"/>
      <c r="O63" s="120"/>
      <c r="P63" s="119"/>
      <c r="Q63" s="119"/>
    </row>
    <row r="64" spans="1:17" ht="12.75">
      <c r="A64" s="120"/>
      <c r="B64" s="120"/>
      <c r="C64" s="120"/>
      <c r="D64" s="121"/>
      <c r="E64" s="121"/>
      <c r="F64" s="119"/>
      <c r="G64" s="120"/>
      <c r="H64" s="119"/>
      <c r="I64" s="120"/>
      <c r="J64" s="119"/>
      <c r="K64" s="120"/>
      <c r="L64" s="119"/>
      <c r="M64" s="121"/>
      <c r="N64" s="119"/>
      <c r="O64" s="120"/>
      <c r="P64" s="119"/>
      <c r="Q64" s="119"/>
    </row>
    <row r="65" spans="1:17" ht="12.75">
      <c r="A65" s="120"/>
      <c r="B65" s="120"/>
      <c r="C65" s="120"/>
      <c r="D65" s="121"/>
      <c r="E65" s="121"/>
      <c r="F65" s="119"/>
      <c r="G65" s="121"/>
      <c r="H65" s="119"/>
      <c r="I65" s="120"/>
      <c r="J65" s="119"/>
      <c r="K65" s="120"/>
      <c r="L65" s="119"/>
      <c r="M65" s="120"/>
      <c r="N65" s="119"/>
      <c r="O65" s="120"/>
      <c r="P65" s="119"/>
      <c r="Q65" s="119"/>
    </row>
    <row r="66" spans="1:17" ht="12.75">
      <c r="A66" s="120"/>
      <c r="B66" s="120"/>
      <c r="C66" s="120"/>
      <c r="D66" s="121"/>
      <c r="E66" s="121"/>
      <c r="F66" s="119"/>
      <c r="G66" s="120"/>
      <c r="H66" s="119"/>
      <c r="I66" s="121"/>
      <c r="J66" s="119"/>
      <c r="K66" s="120"/>
      <c r="L66" s="119"/>
      <c r="M66" s="120"/>
      <c r="N66" s="119"/>
      <c r="O66" s="120"/>
      <c r="P66" s="119"/>
      <c r="Q66" s="119"/>
    </row>
    <row r="67" spans="1:17" ht="12.75">
      <c r="A67" s="120"/>
      <c r="B67" s="120"/>
      <c r="C67" s="120"/>
      <c r="D67" s="121"/>
      <c r="E67" s="121"/>
      <c r="F67" s="119"/>
      <c r="G67" s="121"/>
      <c r="H67" s="119"/>
      <c r="I67" s="120"/>
      <c r="J67" s="119"/>
      <c r="K67" s="120"/>
      <c r="L67" s="119"/>
      <c r="M67" s="120"/>
      <c r="N67" s="119"/>
      <c r="O67" s="122"/>
      <c r="P67" s="124"/>
      <c r="Q67" s="119"/>
    </row>
    <row r="68" spans="1:17" ht="12.75">
      <c r="A68" s="120"/>
      <c r="B68" s="120"/>
      <c r="C68" s="120"/>
      <c r="D68" s="121"/>
      <c r="E68" s="121"/>
      <c r="F68" s="119"/>
      <c r="G68" s="120"/>
      <c r="H68" s="119"/>
      <c r="I68" s="120"/>
      <c r="J68" s="119"/>
      <c r="K68" s="121"/>
      <c r="L68" s="119"/>
      <c r="M68" s="120"/>
      <c r="N68" s="119"/>
      <c r="O68" s="122"/>
      <c r="P68" s="124"/>
      <c r="Q68" s="119"/>
    </row>
    <row r="69" spans="1:17" ht="12" customHeight="1">
      <c r="A69" s="120"/>
      <c r="B69" s="120"/>
      <c r="C69" s="120"/>
      <c r="D69" s="121"/>
      <c r="E69" s="121"/>
      <c r="F69" s="119"/>
      <c r="G69" s="121"/>
      <c r="H69" s="119"/>
      <c r="I69" s="120"/>
      <c r="J69" s="119"/>
      <c r="K69" s="120"/>
      <c r="L69" s="119"/>
      <c r="M69" s="120"/>
      <c r="N69" s="119"/>
      <c r="O69" s="122"/>
      <c r="P69" s="124"/>
      <c r="Q69" s="119"/>
    </row>
    <row r="70" spans="1:17" ht="12.75">
      <c r="A70" s="120"/>
      <c r="B70" s="120"/>
      <c r="C70" s="120"/>
      <c r="D70" s="121"/>
      <c r="E70" s="121"/>
      <c r="F70" s="119"/>
      <c r="G70" s="120"/>
      <c r="H70" s="119"/>
      <c r="I70" s="121"/>
      <c r="J70" s="119"/>
      <c r="K70" s="120"/>
      <c r="L70" s="119"/>
      <c r="M70" s="120"/>
      <c r="N70" s="119"/>
      <c r="O70" s="122"/>
      <c r="P70" s="124"/>
      <c r="Q70" s="119"/>
    </row>
    <row r="71" spans="1:17" ht="12.75">
      <c r="A71" s="122"/>
      <c r="B71" s="122"/>
      <c r="C71" s="122"/>
      <c r="D71" s="121"/>
      <c r="E71" s="121"/>
      <c r="F71" s="119"/>
      <c r="G71" s="121"/>
      <c r="H71" s="119"/>
      <c r="I71" s="120"/>
      <c r="J71" s="119"/>
      <c r="K71" s="120"/>
      <c r="L71" s="119"/>
      <c r="M71" s="120"/>
      <c r="N71" s="119"/>
      <c r="O71" s="122"/>
      <c r="P71" s="124"/>
      <c r="Q71" s="119"/>
    </row>
    <row r="72" spans="1:17" ht="12.75">
      <c r="A72" s="119"/>
      <c r="B72" s="119"/>
      <c r="C72" s="119"/>
      <c r="D72" s="125"/>
      <c r="E72" s="125"/>
      <c r="F72" s="119"/>
      <c r="G72" s="119"/>
      <c r="H72" s="119"/>
      <c r="I72" s="119"/>
      <c r="J72" s="119"/>
      <c r="K72" s="119"/>
      <c r="L72" s="119"/>
      <c r="M72" s="120"/>
      <c r="N72" s="119"/>
      <c r="O72" s="122"/>
      <c r="P72" s="124"/>
      <c r="Q72" s="119"/>
    </row>
    <row r="73" spans="1:17" ht="12.75">
      <c r="A73" s="119"/>
      <c r="B73" s="119"/>
      <c r="C73" s="119"/>
      <c r="D73" s="125"/>
      <c r="E73" s="125"/>
      <c r="F73" s="119"/>
      <c r="G73" s="119"/>
      <c r="H73" s="119"/>
      <c r="I73" s="119"/>
      <c r="J73" s="119"/>
      <c r="K73" s="119"/>
      <c r="L73" s="119"/>
      <c r="M73" s="120"/>
      <c r="N73" s="119"/>
      <c r="O73" s="122"/>
      <c r="P73" s="124"/>
      <c r="Q73" s="119"/>
    </row>
    <row r="74" spans="1:17" ht="12.75">
      <c r="A74" s="119"/>
      <c r="B74" s="119"/>
      <c r="C74" s="119"/>
      <c r="D74" s="125"/>
      <c r="E74" s="125"/>
      <c r="F74" s="119"/>
      <c r="G74" s="119"/>
      <c r="H74" s="119"/>
      <c r="I74" s="119"/>
      <c r="J74" s="119"/>
      <c r="K74" s="119"/>
      <c r="L74" s="119"/>
      <c r="M74" s="119"/>
      <c r="N74" s="119"/>
      <c r="O74" s="120"/>
      <c r="P74" s="119"/>
      <c r="Q74" s="119"/>
    </row>
    <row r="75" spans="1:17" ht="12.75">
      <c r="A75" s="119"/>
      <c r="B75" s="119"/>
      <c r="C75" s="119"/>
      <c r="D75" s="125"/>
      <c r="E75" s="125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ht="12.75">
      <c r="A76" s="119"/>
      <c r="B76" s="119"/>
      <c r="C76" s="119"/>
      <c r="D76" s="125"/>
      <c r="E76" s="125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4"/>
      <c r="E91" s="24"/>
    </row>
    <row r="92" spans="4:5" ht="12.75">
      <c r="D92" s="24"/>
      <c r="E92" s="24"/>
    </row>
    <row r="93" spans="4:5" ht="12.75">
      <c r="D93" s="24"/>
      <c r="E93" s="24"/>
    </row>
  </sheetData>
  <sheetProtection selectLockedCells="1"/>
  <mergeCells count="19">
    <mergeCell ref="N12:N13"/>
    <mergeCell ref="M8:M9"/>
    <mergeCell ref="N8:N9"/>
    <mergeCell ref="M10:M11"/>
    <mergeCell ref="N10:N11"/>
    <mergeCell ref="A1:N1"/>
    <mergeCell ref="A2:N2"/>
    <mergeCell ref="A3:N3"/>
    <mergeCell ref="A4:N4"/>
    <mergeCell ref="M14:M15"/>
    <mergeCell ref="N14:N15"/>
    <mergeCell ref="H37:H38"/>
    <mergeCell ref="J17:J18"/>
    <mergeCell ref="J33:J34"/>
    <mergeCell ref="H21:H22"/>
    <mergeCell ref="H29:H30"/>
    <mergeCell ref="L25:L26"/>
    <mergeCell ref="H13:H14"/>
    <mergeCell ref="M12:M13"/>
  </mergeCells>
  <printOptions horizontalCentered="1" verticalCentered="1"/>
  <pageMargins left="0.15748031496062992" right="0.15748031496062992" top="0.5905511811023623" bottom="0" header="0" footer="0"/>
  <pageSetup horizontalDpi="180" verticalDpi="180" orientation="landscape" paperSize="8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7"/>
  <dimension ref="B1:AE54"/>
  <sheetViews>
    <sheetView workbookViewId="0" topLeftCell="A7">
      <selection activeCell="AF26" sqref="AF26"/>
    </sheetView>
  </sheetViews>
  <sheetFormatPr defaultColWidth="11.421875" defaultRowHeight="12.75"/>
  <cols>
    <col min="1" max="1" width="0.85546875" style="0" customWidth="1"/>
    <col min="2" max="2" width="4.8515625" style="16" bestFit="1" customWidth="1"/>
    <col min="3" max="3" width="2.7109375" style="0" customWidth="1"/>
    <col min="4" max="4" width="4.421875" style="0" bestFit="1" customWidth="1"/>
    <col min="5" max="5" width="12.140625" style="0" bestFit="1" customWidth="1"/>
    <col min="6" max="6" width="11.7109375" style="0" customWidth="1"/>
    <col min="7" max="7" width="5.7109375" style="17" bestFit="1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5" width="1.57421875" style="0" customWidth="1"/>
    <col min="26" max="26" width="4.00390625" style="0" customWidth="1"/>
    <col min="27" max="27" width="10.140625" style="0" bestFit="1" customWidth="1"/>
    <col min="28" max="28" width="1.1484375" style="0" customWidth="1"/>
    <col min="29" max="29" width="9.7109375" style="0" bestFit="1" customWidth="1"/>
    <col min="30" max="30" width="5.28125" style="17" customWidth="1"/>
    <col min="31" max="31" width="3.28125" style="63" customWidth="1"/>
  </cols>
  <sheetData>
    <row r="1" spans="2:31" ht="24" customHeight="1">
      <c r="B1" s="663" t="str">
        <f>'[17]Teilnehmer'!A3</f>
        <v>52. Westdeutsche Senioren - Einzelmeisterschaft 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</row>
    <row r="2" spans="2:31" ht="24" customHeight="1">
      <c r="B2" s="663" t="str">
        <f>'[17]Teilnehmer'!A4</f>
        <v>04. + 05. Dezember  2021  in Hamm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</row>
    <row r="3" spans="2:31" ht="24" customHeight="1">
      <c r="B3" s="663" t="str">
        <f>'[17]Teilnehmer'!A5</f>
        <v>Seniorinnen 55 - Einzel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</row>
    <row r="4" spans="2:31" ht="14.25" customHeight="1">
      <c r="B4" s="664" t="s">
        <v>44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</row>
    <row r="5" spans="2:30" ht="17.25" customHeight="1">
      <c r="B5"/>
      <c r="AC5" s="528" t="s">
        <v>31</v>
      </c>
      <c r="AD5" s="529">
        <v>0.020833333333333332</v>
      </c>
    </row>
    <row r="6" spans="2:31" ht="17.25" customHeight="1" thickBot="1">
      <c r="B6" s="1"/>
      <c r="C6" s="2"/>
      <c r="D6" s="2"/>
      <c r="E6" s="662" t="s">
        <v>0</v>
      </c>
      <c r="F6" s="662"/>
      <c r="G6" s="662"/>
      <c r="N6" s="3"/>
      <c r="O6" s="3"/>
      <c r="Q6" s="3"/>
      <c r="R6" s="3"/>
      <c r="T6" s="3"/>
      <c r="U6" s="3"/>
      <c r="W6" s="3"/>
      <c r="X6" s="3"/>
      <c r="Z6" s="530" t="s">
        <v>43</v>
      </c>
      <c r="AA6" s="134">
        <f>'[17]Teilnehmer'!C7</f>
        <v>44534</v>
      </c>
      <c r="AB6" s="51"/>
      <c r="AC6" s="52" t="s">
        <v>42</v>
      </c>
      <c r="AD6" s="373" t="s">
        <v>30</v>
      </c>
      <c r="AE6" s="76">
        <v>29</v>
      </c>
    </row>
    <row r="7" spans="2:31" ht="17.25" customHeight="1" thickBot="1">
      <c r="B7" s="4" t="s">
        <v>1</v>
      </c>
      <c r="C7" s="5" t="s">
        <v>2</v>
      </c>
      <c r="D7" s="4" t="s">
        <v>3</v>
      </c>
      <c r="E7" s="6" t="s">
        <v>4</v>
      </c>
      <c r="F7" s="6" t="s">
        <v>5</v>
      </c>
      <c r="G7" s="6" t="s">
        <v>6</v>
      </c>
      <c r="H7" s="677">
        <v>1</v>
      </c>
      <c r="I7" s="677"/>
      <c r="J7" s="678"/>
      <c r="K7" s="679">
        <v>2</v>
      </c>
      <c r="L7" s="677"/>
      <c r="M7" s="678"/>
      <c r="N7" s="679">
        <v>3</v>
      </c>
      <c r="O7" s="677"/>
      <c r="P7" s="678"/>
      <c r="Q7" s="679">
        <v>4</v>
      </c>
      <c r="R7" s="677"/>
      <c r="S7" s="678"/>
      <c r="T7" s="679" t="s">
        <v>7</v>
      </c>
      <c r="U7" s="677"/>
      <c r="V7" s="678"/>
      <c r="W7" s="679" t="s">
        <v>8</v>
      </c>
      <c r="X7" s="677"/>
      <c r="Y7" s="678"/>
      <c r="Z7" s="55" t="s">
        <v>9</v>
      </c>
      <c r="AA7" s="161" t="str">
        <f>E8</f>
        <v> Beltermann</v>
      </c>
      <c r="AB7" s="162" t="s">
        <v>28</v>
      </c>
      <c r="AC7" s="163" t="str">
        <f>E11</f>
        <v>---</v>
      </c>
      <c r="AD7" s="529">
        <v>0.4166666666666667</v>
      </c>
      <c r="AE7" s="164" t="s">
        <v>29</v>
      </c>
    </row>
    <row r="8" spans="2:31" ht="17.25" customHeight="1">
      <c r="B8" s="165"/>
      <c r="C8" s="7">
        <v>1</v>
      </c>
      <c r="D8" s="216">
        <f>'[17]Gruppen'!D9</f>
        <v>91</v>
      </c>
      <c r="E8" s="57" t="str">
        <f>'[17]Gruppen'!E9</f>
        <v> Beltermann</v>
      </c>
      <c r="F8" s="57" t="str">
        <f>'[17]Gruppen'!F9</f>
        <v> Maria</v>
      </c>
      <c r="G8" s="58" t="str">
        <f>'[17]Gruppen'!G9</f>
        <v>DÜ</v>
      </c>
      <c r="H8" s="8"/>
      <c r="I8" s="8"/>
      <c r="J8" s="9"/>
      <c r="K8" s="30"/>
      <c r="L8" s="31"/>
      <c r="M8" s="32"/>
      <c r="N8" s="30"/>
      <c r="O8" s="31"/>
      <c r="P8" s="32"/>
      <c r="Q8" s="30"/>
      <c r="R8" s="31"/>
      <c r="S8" s="32"/>
      <c r="T8" s="33"/>
      <c r="U8" s="31"/>
      <c r="V8" s="34"/>
      <c r="W8" s="35"/>
      <c r="X8" s="36"/>
      <c r="Y8" s="37"/>
      <c r="Z8" s="55" t="s">
        <v>10</v>
      </c>
      <c r="AA8" s="167" t="str">
        <f>E9</f>
        <v> Koch</v>
      </c>
      <c r="AB8" s="168" t="s">
        <v>28</v>
      </c>
      <c r="AC8" s="169" t="str">
        <f>E10</f>
        <v> Kronshage</v>
      </c>
      <c r="AD8" s="365">
        <f>AD7</f>
        <v>0.4166666666666667</v>
      </c>
      <c r="AE8" s="170" t="s">
        <v>29</v>
      </c>
    </row>
    <row r="9" spans="2:31" ht="17.25" customHeight="1">
      <c r="B9" s="171"/>
      <c r="C9" s="10">
        <v>2</v>
      </c>
      <c r="D9" s="216">
        <f>'[17]Gruppen'!D10</f>
        <v>95</v>
      </c>
      <c r="E9" s="57" t="str">
        <f>'[17]Gruppen'!E10</f>
        <v> Koch</v>
      </c>
      <c r="F9" s="57" t="str">
        <f>'[17]Gruppen'!F10</f>
        <v> Beate</v>
      </c>
      <c r="G9" s="58" t="str">
        <f>'[17]Gruppen'!G10</f>
        <v>MR</v>
      </c>
      <c r="H9" s="39"/>
      <c r="I9" s="40"/>
      <c r="J9" s="11"/>
      <c r="K9" s="681"/>
      <c r="L9" s="681"/>
      <c r="M9" s="681"/>
      <c r="N9" s="39"/>
      <c r="O9" s="40"/>
      <c r="P9" s="11"/>
      <c r="Q9" s="39"/>
      <c r="R9" s="40"/>
      <c r="S9" s="11"/>
      <c r="T9" s="12"/>
      <c r="U9" s="40"/>
      <c r="V9" s="41"/>
      <c r="W9" s="13"/>
      <c r="X9" s="42"/>
      <c r="Y9" s="43"/>
      <c r="Z9" s="55" t="s">
        <v>11</v>
      </c>
      <c r="AA9" s="167" t="str">
        <f>E10</f>
        <v> Kronshage</v>
      </c>
      <c r="AB9" s="168" t="s">
        <v>28</v>
      </c>
      <c r="AC9" s="169" t="str">
        <f>E8</f>
        <v> Beltermann</v>
      </c>
      <c r="AD9" s="365">
        <f>AD8+$AD$5</f>
        <v>0.4375</v>
      </c>
      <c r="AE9" s="170" t="s">
        <v>29</v>
      </c>
    </row>
    <row r="10" spans="2:31" ht="17.25" customHeight="1">
      <c r="B10" s="171"/>
      <c r="C10" s="10">
        <v>3</v>
      </c>
      <c r="D10" s="216">
        <f>'[17]Gruppen'!D11</f>
        <v>96</v>
      </c>
      <c r="E10" s="57" t="str">
        <f>'[17]Gruppen'!E11</f>
        <v> Kronshage</v>
      </c>
      <c r="F10" s="57" t="str">
        <f>'[17]Gruppen'!F11</f>
        <v> Sabine</v>
      </c>
      <c r="G10" s="58" t="str">
        <f>'[17]Gruppen'!G11</f>
        <v>OWL</v>
      </c>
      <c r="H10" s="39"/>
      <c r="I10" s="40"/>
      <c r="J10" s="11"/>
      <c r="K10" s="39"/>
      <c r="L10" s="40"/>
      <c r="M10" s="11"/>
      <c r="N10" s="681"/>
      <c r="O10" s="681"/>
      <c r="P10" s="681"/>
      <c r="Q10" s="39"/>
      <c r="R10" s="40"/>
      <c r="S10" s="11"/>
      <c r="T10" s="12"/>
      <c r="U10" s="40"/>
      <c r="V10" s="41"/>
      <c r="W10" s="13"/>
      <c r="X10" s="42"/>
      <c r="Y10" s="43"/>
      <c r="Z10" s="55" t="s">
        <v>12</v>
      </c>
      <c r="AA10" s="161" t="str">
        <f>E11</f>
        <v>---</v>
      </c>
      <c r="AB10" s="162" t="s">
        <v>28</v>
      </c>
      <c r="AC10" s="163" t="str">
        <f>E9</f>
        <v> Koch</v>
      </c>
      <c r="AD10" s="529">
        <f>AD9+$AD$5</f>
        <v>0.4583333333333333</v>
      </c>
      <c r="AE10" s="164" t="s">
        <v>29</v>
      </c>
    </row>
    <row r="11" spans="2:31" ht="17.25" customHeight="1" thickBot="1">
      <c r="B11" s="44"/>
      <c r="C11" s="174">
        <v>4</v>
      </c>
      <c r="D11" s="221">
        <f>'[17]Gruppen'!D12</f>
        <v>0</v>
      </c>
      <c r="E11" s="53" t="str">
        <f>'[17]Gruppen'!E12</f>
        <v>---</v>
      </c>
      <c r="F11" s="78">
        <f>'[17]Gruppen'!F12</f>
        <v>0</v>
      </c>
      <c r="G11" s="77">
        <f>'[17]Gruppen'!G12</f>
        <v>0</v>
      </c>
      <c r="H11" s="45"/>
      <c r="I11" s="46"/>
      <c r="J11" s="14"/>
      <c r="K11" s="45"/>
      <c r="L11" s="46"/>
      <c r="M11" s="14"/>
      <c r="N11" s="45"/>
      <c r="O11" s="46"/>
      <c r="P11" s="14"/>
      <c r="Q11" s="680"/>
      <c r="R11" s="680"/>
      <c r="S11" s="680"/>
      <c r="T11" s="47"/>
      <c r="U11" s="46"/>
      <c r="V11" s="48"/>
      <c r="W11" s="15"/>
      <c r="X11" s="49"/>
      <c r="Y11" s="50"/>
      <c r="Z11" s="55" t="s">
        <v>13</v>
      </c>
      <c r="AA11" s="167" t="str">
        <f>E8</f>
        <v> Beltermann</v>
      </c>
      <c r="AB11" s="168" t="s">
        <v>28</v>
      </c>
      <c r="AC11" s="169" t="str">
        <f>E9</f>
        <v> Koch</v>
      </c>
      <c r="AD11" s="365">
        <f>AD10</f>
        <v>0.4583333333333333</v>
      </c>
      <c r="AE11" s="170" t="s">
        <v>29</v>
      </c>
    </row>
    <row r="12" spans="4:31" ht="17.25" customHeight="1">
      <c r="D12" s="23"/>
      <c r="E12" s="23"/>
      <c r="F12" s="23"/>
      <c r="G12" s="64"/>
      <c r="W12" s="18"/>
      <c r="X12" s="18"/>
      <c r="Y12" s="18"/>
      <c r="Z12" s="56" t="s">
        <v>14</v>
      </c>
      <c r="AA12" s="176" t="str">
        <f>E10</f>
        <v> Kronshage</v>
      </c>
      <c r="AB12" s="162" t="s">
        <v>28</v>
      </c>
      <c r="AC12" s="178" t="str">
        <f>E11</f>
        <v>---</v>
      </c>
      <c r="AD12" s="531">
        <f>AD11+$AD$5</f>
        <v>0.47916666666666663</v>
      </c>
      <c r="AE12" s="179" t="s">
        <v>29</v>
      </c>
    </row>
    <row r="13" spans="2:31" ht="17.25" customHeight="1" thickBot="1">
      <c r="B13" s="1"/>
      <c r="D13" s="23"/>
      <c r="E13" s="662" t="s">
        <v>15</v>
      </c>
      <c r="F13" s="662"/>
      <c r="G13" s="662"/>
      <c r="N13" s="3"/>
      <c r="O13" s="3"/>
      <c r="Q13" s="3"/>
      <c r="R13" s="3"/>
      <c r="T13" s="3"/>
      <c r="U13" s="3"/>
      <c r="W13" s="19"/>
      <c r="X13" s="19"/>
      <c r="Y13" s="18"/>
      <c r="Z13" s="530" t="s">
        <v>43</v>
      </c>
      <c r="AA13" s="134">
        <f>AA6</f>
        <v>44534</v>
      </c>
      <c r="AB13" s="51"/>
      <c r="AC13" s="52" t="str">
        <f>AC6</f>
        <v>Halle 1</v>
      </c>
      <c r="AD13" s="373" t="s">
        <v>30</v>
      </c>
      <c r="AE13" s="76">
        <f>AE6+1</f>
        <v>30</v>
      </c>
    </row>
    <row r="14" spans="2:31" ht="17.25" customHeight="1" thickBot="1">
      <c r="B14" s="4" t="s">
        <v>1</v>
      </c>
      <c r="C14" s="5" t="s">
        <v>2</v>
      </c>
      <c r="D14" s="4" t="s">
        <v>3</v>
      </c>
      <c r="E14" s="6" t="s">
        <v>4</v>
      </c>
      <c r="F14" s="6" t="s">
        <v>5</v>
      </c>
      <c r="G14" s="6" t="s">
        <v>6</v>
      </c>
      <c r="H14" s="677">
        <v>1</v>
      </c>
      <c r="I14" s="677"/>
      <c r="J14" s="678"/>
      <c r="K14" s="679">
        <v>2</v>
      </c>
      <c r="L14" s="677"/>
      <c r="M14" s="678"/>
      <c r="N14" s="679">
        <v>3</v>
      </c>
      <c r="O14" s="677"/>
      <c r="P14" s="678"/>
      <c r="Q14" s="679">
        <v>4</v>
      </c>
      <c r="R14" s="677"/>
      <c r="S14" s="678"/>
      <c r="T14" s="679" t="s">
        <v>7</v>
      </c>
      <c r="U14" s="677"/>
      <c r="V14" s="678"/>
      <c r="W14" s="679" t="s">
        <v>8</v>
      </c>
      <c r="X14" s="677"/>
      <c r="Y14" s="678"/>
      <c r="Z14" s="55" t="s">
        <v>9</v>
      </c>
      <c r="AA14" s="167" t="str">
        <f>E15</f>
        <v> Balfoort</v>
      </c>
      <c r="AB14" s="168" t="s">
        <v>28</v>
      </c>
      <c r="AC14" s="169" t="str">
        <f>E18</f>
        <v> Rustemeier</v>
      </c>
      <c r="AD14" s="365">
        <f>AD7</f>
        <v>0.4166666666666667</v>
      </c>
      <c r="AE14" s="170" t="s">
        <v>29</v>
      </c>
    </row>
    <row r="15" spans="2:31" ht="17.25" customHeight="1">
      <c r="B15" s="165"/>
      <c r="C15" s="7">
        <v>1</v>
      </c>
      <c r="D15" s="216">
        <f>'[17]Gruppen'!D16</f>
        <v>90</v>
      </c>
      <c r="E15" s="57" t="str">
        <f>'[17]Gruppen'!E16</f>
        <v> Balfoort</v>
      </c>
      <c r="F15" s="57" t="str">
        <f>'[17]Gruppen'!F16</f>
        <v> Bettina</v>
      </c>
      <c r="G15" s="58" t="str">
        <f>'[17]Gruppen'!G16</f>
        <v>DÜ</v>
      </c>
      <c r="H15" s="8"/>
      <c r="I15" s="8"/>
      <c r="J15" s="9"/>
      <c r="K15" s="30"/>
      <c r="L15" s="31"/>
      <c r="M15" s="32"/>
      <c r="N15" s="30"/>
      <c r="O15" s="31"/>
      <c r="P15" s="32"/>
      <c r="Q15" s="30"/>
      <c r="R15" s="31"/>
      <c r="S15" s="32"/>
      <c r="T15" s="33"/>
      <c r="U15" s="31"/>
      <c r="V15" s="34"/>
      <c r="W15" s="35"/>
      <c r="X15" s="36"/>
      <c r="Y15" s="37"/>
      <c r="Z15" s="55" t="s">
        <v>10</v>
      </c>
      <c r="AA15" s="167" t="str">
        <f>E16</f>
        <v> Simon</v>
      </c>
      <c r="AB15" s="168" t="s">
        <v>28</v>
      </c>
      <c r="AC15" s="169" t="str">
        <f>E17</f>
        <v> Ackermann</v>
      </c>
      <c r="AD15" s="365">
        <f>AD14+$AD$5</f>
        <v>0.4375</v>
      </c>
      <c r="AE15" s="170" t="s">
        <v>29</v>
      </c>
    </row>
    <row r="16" spans="2:31" ht="17.25" customHeight="1">
      <c r="B16" s="171"/>
      <c r="C16" s="10">
        <v>2</v>
      </c>
      <c r="D16" s="216">
        <f>'[17]Gruppen'!D17</f>
        <v>102</v>
      </c>
      <c r="E16" s="57" t="str">
        <f>'[17]Gruppen'!E17</f>
        <v> Simon</v>
      </c>
      <c r="F16" s="57" t="str">
        <f>'[17]Gruppen'!F17</f>
        <v> Alison</v>
      </c>
      <c r="G16" s="58" t="str">
        <f>'[17]Gruppen'!G17</f>
        <v>Mü</v>
      </c>
      <c r="H16" s="39"/>
      <c r="I16" s="40"/>
      <c r="J16" s="11"/>
      <c r="K16" s="681"/>
      <c r="L16" s="681"/>
      <c r="M16" s="681"/>
      <c r="N16" s="39"/>
      <c r="O16" s="40"/>
      <c r="P16" s="11"/>
      <c r="Q16" s="39"/>
      <c r="R16" s="40"/>
      <c r="S16" s="11"/>
      <c r="T16" s="12"/>
      <c r="U16" s="40"/>
      <c r="V16" s="41"/>
      <c r="W16" s="13"/>
      <c r="X16" s="42"/>
      <c r="Y16" s="43"/>
      <c r="Z16" s="55" t="s">
        <v>11</v>
      </c>
      <c r="AA16" s="167" t="str">
        <f>E17</f>
        <v> Ackermann</v>
      </c>
      <c r="AB16" s="168" t="s">
        <v>28</v>
      </c>
      <c r="AC16" s="169" t="str">
        <f>E15</f>
        <v> Balfoort</v>
      </c>
      <c r="AD16" s="365">
        <f>AD15+$AD$5</f>
        <v>0.4583333333333333</v>
      </c>
      <c r="AE16" s="170" t="s">
        <v>29</v>
      </c>
    </row>
    <row r="17" spans="2:31" ht="17.25" customHeight="1">
      <c r="B17" s="171"/>
      <c r="C17" s="10">
        <v>3</v>
      </c>
      <c r="D17" s="216">
        <f>'[17]Gruppen'!D18</f>
        <v>89</v>
      </c>
      <c r="E17" s="57" t="str">
        <f>'[17]Gruppen'!E18</f>
        <v> Ackermann</v>
      </c>
      <c r="F17" s="57" t="str">
        <f>'[17]Gruppen'!F18</f>
        <v> Iris</v>
      </c>
      <c r="G17" s="58" t="str">
        <f>'[17]Gruppen'!G18</f>
        <v>MR</v>
      </c>
      <c r="H17" s="39"/>
      <c r="I17" s="40"/>
      <c r="J17" s="11"/>
      <c r="K17" s="39"/>
      <c r="L17" s="40"/>
      <c r="M17" s="11"/>
      <c r="N17" s="681"/>
      <c r="O17" s="681"/>
      <c r="P17" s="681"/>
      <c r="Q17" s="39"/>
      <c r="R17" s="40"/>
      <c r="S17" s="11"/>
      <c r="T17" s="12"/>
      <c r="U17" s="40"/>
      <c r="V17" s="41"/>
      <c r="W17" s="13"/>
      <c r="X17" s="42"/>
      <c r="Y17" s="43"/>
      <c r="Z17" s="55" t="s">
        <v>12</v>
      </c>
      <c r="AA17" s="167" t="str">
        <f>E18</f>
        <v> Rustemeier</v>
      </c>
      <c r="AB17" s="168" t="s">
        <v>28</v>
      </c>
      <c r="AC17" s="169" t="str">
        <f>E16</f>
        <v> Simon</v>
      </c>
      <c r="AD17" s="365">
        <f>AD16+$AD$5</f>
        <v>0.47916666666666663</v>
      </c>
      <c r="AE17" s="170" t="s">
        <v>29</v>
      </c>
    </row>
    <row r="18" spans="2:31" ht="17.25" customHeight="1" thickBot="1">
      <c r="B18" s="173"/>
      <c r="C18" s="532">
        <v>4</v>
      </c>
      <c r="D18" s="533">
        <f>'[17]Gruppen'!D19</f>
        <v>99</v>
      </c>
      <c r="E18" s="53" t="str">
        <f>'[17]Gruppen'!E19</f>
        <v> Rustemeier</v>
      </c>
      <c r="F18" s="53" t="str">
        <f>'[17]Gruppen'!F19</f>
        <v> Irmgard</v>
      </c>
      <c r="G18" s="54" t="str">
        <f>'[17]Gruppen'!G19</f>
        <v>OWL</v>
      </c>
      <c r="H18" s="45"/>
      <c r="I18" s="46"/>
      <c r="J18" s="14"/>
      <c r="K18" s="45"/>
      <c r="L18" s="46"/>
      <c r="M18" s="14"/>
      <c r="N18" s="45"/>
      <c r="O18" s="46"/>
      <c r="P18" s="14"/>
      <c r="Q18" s="680"/>
      <c r="R18" s="680"/>
      <c r="S18" s="680"/>
      <c r="T18" s="47"/>
      <c r="U18" s="46"/>
      <c r="V18" s="48"/>
      <c r="W18" s="15"/>
      <c r="X18" s="49"/>
      <c r="Y18" s="50"/>
      <c r="Z18" s="55" t="s">
        <v>13</v>
      </c>
      <c r="AA18" s="167" t="str">
        <f>E15</f>
        <v> Balfoort</v>
      </c>
      <c r="AB18" s="168" t="s">
        <v>28</v>
      </c>
      <c r="AC18" s="169" t="str">
        <f>E16</f>
        <v> Simon</v>
      </c>
      <c r="AD18" s="365">
        <f>AD17+$AD$5</f>
        <v>0.49999999999999994</v>
      </c>
      <c r="AE18" s="170" t="s">
        <v>29</v>
      </c>
    </row>
    <row r="19" spans="4:31" ht="17.25" customHeight="1">
      <c r="D19" s="23"/>
      <c r="E19" s="23"/>
      <c r="F19" s="23"/>
      <c r="G19" s="64"/>
      <c r="W19" s="18"/>
      <c r="X19" s="18"/>
      <c r="Y19" s="18"/>
      <c r="Z19" s="56" t="s">
        <v>14</v>
      </c>
      <c r="AA19" s="180" t="str">
        <f>E17</f>
        <v> Ackermann</v>
      </c>
      <c r="AB19" s="168" t="s">
        <v>28</v>
      </c>
      <c r="AC19" s="182" t="str">
        <f>E18</f>
        <v> Rustemeier</v>
      </c>
      <c r="AD19" s="370">
        <f>AD18+$AD$5</f>
        <v>0.5208333333333333</v>
      </c>
      <c r="AE19" s="491" t="s">
        <v>29</v>
      </c>
    </row>
    <row r="20" spans="2:31" ht="17.25" customHeight="1" thickBot="1">
      <c r="B20" s="1"/>
      <c r="D20" s="23"/>
      <c r="E20" s="662" t="s">
        <v>16</v>
      </c>
      <c r="F20" s="662"/>
      <c r="G20" s="662"/>
      <c r="N20" s="3"/>
      <c r="O20" s="3"/>
      <c r="Q20" s="3"/>
      <c r="R20" s="3"/>
      <c r="T20" s="3"/>
      <c r="U20" s="3"/>
      <c r="W20" s="19"/>
      <c r="X20" s="19"/>
      <c r="Y20" s="18"/>
      <c r="Z20" s="530" t="s">
        <v>43</v>
      </c>
      <c r="AA20" s="134">
        <f>AA13</f>
        <v>44534</v>
      </c>
      <c r="AB20" s="51"/>
      <c r="AC20" s="52" t="str">
        <f>AC13</f>
        <v>Halle 1</v>
      </c>
      <c r="AD20" s="373" t="s">
        <v>30</v>
      </c>
      <c r="AE20" s="76">
        <f>AE13+1</f>
        <v>31</v>
      </c>
    </row>
    <row r="21" spans="2:31" ht="17.25" customHeight="1" thickBot="1">
      <c r="B21" s="4" t="s">
        <v>1</v>
      </c>
      <c r="C21" s="5" t="s">
        <v>2</v>
      </c>
      <c r="D21" s="4" t="s">
        <v>3</v>
      </c>
      <c r="E21" s="6" t="s">
        <v>4</v>
      </c>
      <c r="F21" s="6" t="s">
        <v>5</v>
      </c>
      <c r="G21" s="6" t="s">
        <v>6</v>
      </c>
      <c r="H21" s="677">
        <v>1</v>
      </c>
      <c r="I21" s="677"/>
      <c r="J21" s="678"/>
      <c r="K21" s="679">
        <v>2</v>
      </c>
      <c r="L21" s="677"/>
      <c r="M21" s="678"/>
      <c r="N21" s="679">
        <v>3</v>
      </c>
      <c r="O21" s="677"/>
      <c r="P21" s="678"/>
      <c r="Q21" s="679">
        <v>4</v>
      </c>
      <c r="R21" s="677"/>
      <c r="S21" s="678"/>
      <c r="T21" s="679" t="s">
        <v>7</v>
      </c>
      <c r="U21" s="677"/>
      <c r="V21" s="678"/>
      <c r="W21" s="679" t="s">
        <v>8</v>
      </c>
      <c r="X21" s="677"/>
      <c r="Y21" s="678"/>
      <c r="Z21" s="55" t="s">
        <v>9</v>
      </c>
      <c r="AA21" s="534" t="str">
        <f>E22</f>
        <v> Schimmelpfennig</v>
      </c>
      <c r="AB21" s="168" t="s">
        <v>28</v>
      </c>
      <c r="AC21" s="169" t="str">
        <f>E25</f>
        <v> Croonen - Luft</v>
      </c>
      <c r="AD21" s="365">
        <f>AD14</f>
        <v>0.4166666666666667</v>
      </c>
      <c r="AE21" s="170" t="s">
        <v>29</v>
      </c>
    </row>
    <row r="22" spans="2:31" ht="17.25" customHeight="1">
      <c r="B22" s="165"/>
      <c r="C22" s="7">
        <v>1</v>
      </c>
      <c r="D22" s="216">
        <f>'[17]Gruppen'!D23</f>
        <v>101</v>
      </c>
      <c r="E22" s="535" t="str">
        <f>'[17]Gruppen'!E23</f>
        <v> Schimmelpfennig</v>
      </c>
      <c r="F22" s="57" t="str">
        <f>'[17]Gruppen'!F23</f>
        <v> Annette</v>
      </c>
      <c r="G22" s="58" t="str">
        <f>'[17]Gruppen'!G23</f>
        <v>MR</v>
      </c>
      <c r="H22" s="8"/>
      <c r="I22" s="8"/>
      <c r="J22" s="9"/>
      <c r="K22" s="30"/>
      <c r="L22" s="31"/>
      <c r="M22" s="32"/>
      <c r="N22" s="30"/>
      <c r="O22" s="31"/>
      <c r="P22" s="32"/>
      <c r="Q22" s="30"/>
      <c r="R22" s="31"/>
      <c r="S22" s="32"/>
      <c r="T22" s="33"/>
      <c r="U22" s="31"/>
      <c r="V22" s="34"/>
      <c r="W22" s="35"/>
      <c r="X22" s="36"/>
      <c r="Y22" s="37"/>
      <c r="Z22" s="55" t="s">
        <v>10</v>
      </c>
      <c r="AA22" s="167" t="str">
        <f>E23</f>
        <v> Wilms</v>
      </c>
      <c r="AB22" s="168" t="s">
        <v>28</v>
      </c>
      <c r="AC22" s="169" t="str">
        <f>E24</f>
        <v> Bergmann</v>
      </c>
      <c r="AD22" s="365">
        <f>AD21+$AD$5</f>
        <v>0.4375</v>
      </c>
      <c r="AE22" s="170" t="s">
        <v>29</v>
      </c>
    </row>
    <row r="23" spans="2:31" ht="17.25" customHeight="1">
      <c r="B23" s="171"/>
      <c r="C23" s="10">
        <v>2</v>
      </c>
      <c r="D23" s="216">
        <f>'[17]Gruppen'!D24</f>
        <v>103</v>
      </c>
      <c r="E23" s="57" t="str">
        <f>'[17]Gruppen'!E24</f>
        <v> Wilms</v>
      </c>
      <c r="F23" s="57" t="str">
        <f>'[17]Gruppen'!F24</f>
        <v> Claudia</v>
      </c>
      <c r="G23" s="58" t="str">
        <f>'[17]Gruppen'!G24</f>
        <v>DÜ</v>
      </c>
      <c r="H23" s="39"/>
      <c r="I23" s="40"/>
      <c r="J23" s="11"/>
      <c r="K23" s="681"/>
      <c r="L23" s="681"/>
      <c r="M23" s="681"/>
      <c r="N23" s="39"/>
      <c r="O23" s="40"/>
      <c r="P23" s="11"/>
      <c r="Q23" s="39"/>
      <c r="R23" s="40"/>
      <c r="S23" s="11"/>
      <c r="T23" s="12"/>
      <c r="U23" s="40"/>
      <c r="V23" s="41"/>
      <c r="W23" s="13"/>
      <c r="X23" s="42"/>
      <c r="Y23" s="43"/>
      <c r="Z23" s="55" t="s">
        <v>11</v>
      </c>
      <c r="AA23" s="167" t="str">
        <f>E24</f>
        <v> Bergmann</v>
      </c>
      <c r="AB23" s="168" t="s">
        <v>28</v>
      </c>
      <c r="AC23" s="534" t="str">
        <f>E22</f>
        <v> Schimmelpfennig</v>
      </c>
      <c r="AD23" s="365">
        <f>AD22+$AD$5</f>
        <v>0.4583333333333333</v>
      </c>
      <c r="AE23" s="170" t="s">
        <v>29</v>
      </c>
    </row>
    <row r="24" spans="2:31" ht="17.25" customHeight="1">
      <c r="B24" s="171"/>
      <c r="C24" s="10">
        <v>3</v>
      </c>
      <c r="D24" s="216">
        <f>'[17]Gruppen'!D25</f>
        <v>92</v>
      </c>
      <c r="E24" s="57" t="str">
        <f>'[17]Gruppen'!E25</f>
        <v> Bergmann</v>
      </c>
      <c r="F24" s="57" t="str">
        <f>'[17]Gruppen'!F25</f>
        <v> Heike</v>
      </c>
      <c r="G24" s="58" t="str">
        <f>'[17]Gruppen'!G25</f>
        <v>Ar</v>
      </c>
      <c r="H24" s="39"/>
      <c r="I24" s="40"/>
      <c r="J24" s="11"/>
      <c r="K24" s="39"/>
      <c r="L24" s="40"/>
      <c r="M24" s="11"/>
      <c r="N24" s="681"/>
      <c r="O24" s="681"/>
      <c r="P24" s="681"/>
      <c r="Q24" s="39"/>
      <c r="R24" s="40"/>
      <c r="S24" s="11"/>
      <c r="T24" s="12"/>
      <c r="U24" s="40"/>
      <c r="V24" s="41"/>
      <c r="W24" s="13"/>
      <c r="X24" s="42"/>
      <c r="Y24" s="43"/>
      <c r="Z24" s="55" t="s">
        <v>12</v>
      </c>
      <c r="AA24" s="167" t="str">
        <f>E25</f>
        <v> Croonen - Luft</v>
      </c>
      <c r="AB24" s="168" t="s">
        <v>28</v>
      </c>
      <c r="AC24" s="169" t="str">
        <f>E23</f>
        <v> Wilms</v>
      </c>
      <c r="AD24" s="365">
        <f>AD23+$AD$5</f>
        <v>0.47916666666666663</v>
      </c>
      <c r="AE24" s="170" t="s">
        <v>29</v>
      </c>
    </row>
    <row r="25" spans="2:31" ht="17.25" customHeight="1" thickBot="1">
      <c r="B25" s="173"/>
      <c r="C25" s="532">
        <v>4</v>
      </c>
      <c r="D25" s="533">
        <f>'[17]Gruppen'!D26</f>
        <v>93</v>
      </c>
      <c r="E25" s="322" t="str">
        <f>'[17]Gruppen'!E26</f>
        <v> Croonen - Luft</v>
      </c>
      <c r="F25" s="53" t="str">
        <f>'[17]Gruppen'!F26</f>
        <v> Barbara</v>
      </c>
      <c r="G25" s="54" t="str">
        <f>'[17]Gruppen'!G26</f>
        <v>DÜ</v>
      </c>
      <c r="H25" s="45"/>
      <c r="I25" s="46"/>
      <c r="J25" s="14"/>
      <c r="K25" s="45"/>
      <c r="L25" s="46"/>
      <c r="M25" s="14"/>
      <c r="N25" s="45"/>
      <c r="O25" s="46"/>
      <c r="P25" s="14"/>
      <c r="Q25" s="680"/>
      <c r="R25" s="680"/>
      <c r="S25" s="680"/>
      <c r="T25" s="47"/>
      <c r="U25" s="46"/>
      <c r="V25" s="48"/>
      <c r="W25" s="15"/>
      <c r="X25" s="49"/>
      <c r="Y25" s="50"/>
      <c r="Z25" s="55" t="s">
        <v>13</v>
      </c>
      <c r="AA25" s="534" t="str">
        <f>E22</f>
        <v> Schimmelpfennig</v>
      </c>
      <c r="AB25" s="168" t="s">
        <v>28</v>
      </c>
      <c r="AC25" s="169" t="str">
        <f>E23</f>
        <v> Wilms</v>
      </c>
      <c r="AD25" s="365">
        <f>AD24+$AD$5</f>
        <v>0.49999999999999994</v>
      </c>
      <c r="AE25" s="170" t="s">
        <v>29</v>
      </c>
    </row>
    <row r="26" spans="4:31" ht="17.25" customHeight="1">
      <c r="D26" s="23"/>
      <c r="E26" s="23"/>
      <c r="F26" s="23"/>
      <c r="G26" s="64"/>
      <c r="W26" s="18"/>
      <c r="X26" s="18"/>
      <c r="Y26" s="18"/>
      <c r="Z26" s="56" t="s">
        <v>14</v>
      </c>
      <c r="AA26" s="180" t="str">
        <f>E24</f>
        <v> Bergmann</v>
      </c>
      <c r="AB26" s="168" t="s">
        <v>28</v>
      </c>
      <c r="AC26" s="182" t="str">
        <f>E25</f>
        <v> Croonen - Luft</v>
      </c>
      <c r="AD26" s="370">
        <f>AD25+$AD$5</f>
        <v>0.5208333333333333</v>
      </c>
      <c r="AE26" s="491" t="s">
        <v>29</v>
      </c>
    </row>
    <row r="27" spans="2:31" ht="17.25" customHeight="1" thickBot="1">
      <c r="B27" s="1"/>
      <c r="D27" s="23"/>
      <c r="E27" s="662" t="s">
        <v>17</v>
      </c>
      <c r="F27" s="662"/>
      <c r="G27" s="662"/>
      <c r="N27" s="3"/>
      <c r="O27" s="3"/>
      <c r="Q27" s="3"/>
      <c r="R27" s="3"/>
      <c r="T27" s="3"/>
      <c r="U27" s="3"/>
      <c r="W27" s="19"/>
      <c r="X27" s="19"/>
      <c r="Y27" s="18"/>
      <c r="Z27" s="530" t="s">
        <v>43</v>
      </c>
      <c r="AA27" s="134">
        <f>AA20</f>
        <v>44534</v>
      </c>
      <c r="AB27" s="51"/>
      <c r="AC27" s="52" t="str">
        <f>AC20</f>
        <v>Halle 1</v>
      </c>
      <c r="AD27" s="373" t="s">
        <v>30</v>
      </c>
      <c r="AE27" s="76">
        <f>AE20+1</f>
        <v>32</v>
      </c>
    </row>
    <row r="28" spans="2:31" ht="17.25" customHeight="1" thickBot="1">
      <c r="B28" s="4" t="s">
        <v>1</v>
      </c>
      <c r="C28" s="5" t="s">
        <v>2</v>
      </c>
      <c r="D28" s="4" t="s">
        <v>3</v>
      </c>
      <c r="E28" s="6" t="s">
        <v>4</v>
      </c>
      <c r="F28" s="6" t="s">
        <v>5</v>
      </c>
      <c r="G28" s="6" t="s">
        <v>6</v>
      </c>
      <c r="H28" s="677">
        <v>1</v>
      </c>
      <c r="I28" s="677"/>
      <c r="J28" s="678"/>
      <c r="K28" s="679">
        <v>2</v>
      </c>
      <c r="L28" s="677"/>
      <c r="M28" s="678"/>
      <c r="N28" s="679">
        <v>3</v>
      </c>
      <c r="O28" s="677"/>
      <c r="P28" s="678"/>
      <c r="Q28" s="679">
        <v>4</v>
      </c>
      <c r="R28" s="677"/>
      <c r="S28" s="678"/>
      <c r="T28" s="679" t="s">
        <v>7</v>
      </c>
      <c r="U28" s="677"/>
      <c r="V28" s="678"/>
      <c r="W28" s="679" t="s">
        <v>8</v>
      </c>
      <c r="X28" s="677"/>
      <c r="Y28" s="678"/>
      <c r="Z28" s="55" t="s">
        <v>9</v>
      </c>
      <c r="AA28" s="167" t="str">
        <f>E29</f>
        <v> Matthies</v>
      </c>
      <c r="AB28" s="168" t="s">
        <v>28</v>
      </c>
      <c r="AC28" s="169" t="str">
        <f>E32</f>
        <v> Kahle</v>
      </c>
      <c r="AD28" s="365">
        <f>AD21</f>
        <v>0.4166666666666667</v>
      </c>
      <c r="AE28" s="170" t="s">
        <v>29</v>
      </c>
    </row>
    <row r="29" spans="2:31" ht="17.25" customHeight="1">
      <c r="B29" s="165"/>
      <c r="C29" s="7">
        <v>1</v>
      </c>
      <c r="D29" s="216">
        <f>'[17]Gruppen'!D30</f>
        <v>97</v>
      </c>
      <c r="E29" s="57" t="str">
        <f>'[17]Gruppen'!E30</f>
        <v> Matthies</v>
      </c>
      <c r="F29" s="57" t="str">
        <f>'[17]Gruppen'!F30</f>
        <v> Birgit</v>
      </c>
      <c r="G29" s="58" t="str">
        <f>'[17]Gruppen'!G30</f>
        <v>MR</v>
      </c>
      <c r="H29" s="8"/>
      <c r="I29" s="8"/>
      <c r="J29" s="9"/>
      <c r="K29" s="30"/>
      <c r="L29" s="31"/>
      <c r="M29" s="32"/>
      <c r="N29" s="30"/>
      <c r="O29" s="31"/>
      <c r="P29" s="32"/>
      <c r="Q29" s="30"/>
      <c r="R29" s="31"/>
      <c r="S29" s="32"/>
      <c r="T29" s="33"/>
      <c r="U29" s="31"/>
      <c r="V29" s="34"/>
      <c r="W29" s="35"/>
      <c r="X29" s="36"/>
      <c r="Y29" s="37"/>
      <c r="Z29" s="55" t="s">
        <v>10</v>
      </c>
      <c r="AA29" s="167" t="str">
        <f>E30</f>
        <v> Rynders</v>
      </c>
      <c r="AB29" s="168" t="s">
        <v>28</v>
      </c>
      <c r="AC29" s="169" t="str">
        <f>E31</f>
        <v> Meinerz-Sing</v>
      </c>
      <c r="AD29" s="365">
        <f>AD28+$AD$5</f>
        <v>0.4375</v>
      </c>
      <c r="AE29" s="170" t="s">
        <v>29</v>
      </c>
    </row>
    <row r="30" spans="2:31" ht="17.25" customHeight="1">
      <c r="B30" s="171"/>
      <c r="C30" s="10">
        <v>2</v>
      </c>
      <c r="D30" s="216">
        <f>'[17]Gruppen'!D31</f>
        <v>100</v>
      </c>
      <c r="E30" s="57" t="str">
        <f>'[17]Gruppen'!E31</f>
        <v> Rynders</v>
      </c>
      <c r="F30" s="57" t="str">
        <f>'[17]Gruppen'!F31</f>
        <v> Gudrun</v>
      </c>
      <c r="G30" s="58" t="str">
        <f>'[17]Gruppen'!G31</f>
        <v>DÜ</v>
      </c>
      <c r="H30" s="39"/>
      <c r="I30" s="40"/>
      <c r="J30" s="11"/>
      <c r="K30" s="681"/>
      <c r="L30" s="681"/>
      <c r="M30" s="681"/>
      <c r="N30" s="39"/>
      <c r="O30" s="40"/>
      <c r="P30" s="11"/>
      <c r="Q30" s="39"/>
      <c r="R30" s="40"/>
      <c r="S30" s="11"/>
      <c r="T30" s="12"/>
      <c r="U30" s="40"/>
      <c r="V30" s="41"/>
      <c r="W30" s="13"/>
      <c r="X30" s="42"/>
      <c r="Y30" s="43"/>
      <c r="Z30" s="55" t="s">
        <v>11</v>
      </c>
      <c r="AA30" s="167" t="str">
        <f>E31</f>
        <v> Meinerz-Sing</v>
      </c>
      <c r="AB30" s="168" t="s">
        <v>28</v>
      </c>
      <c r="AC30" s="169" t="str">
        <f>E29</f>
        <v> Matthies</v>
      </c>
      <c r="AD30" s="365">
        <f>AD29+$AD$5</f>
        <v>0.4583333333333333</v>
      </c>
      <c r="AE30" s="170" t="s">
        <v>29</v>
      </c>
    </row>
    <row r="31" spans="2:31" ht="17.25" customHeight="1">
      <c r="B31" s="171"/>
      <c r="C31" s="10">
        <v>3</v>
      </c>
      <c r="D31" s="216">
        <f>'[17]Gruppen'!D32</f>
        <v>98</v>
      </c>
      <c r="E31" s="57" t="str">
        <f>'[17]Gruppen'!E32</f>
        <v> Meinerz-Sing</v>
      </c>
      <c r="F31" s="57" t="str">
        <f>'[17]Gruppen'!F32</f>
        <v> Ilona</v>
      </c>
      <c r="G31" s="58" t="str">
        <f>'[17]Gruppen'!G32</f>
        <v>MR</v>
      </c>
      <c r="H31" s="39"/>
      <c r="I31" s="40"/>
      <c r="J31" s="11"/>
      <c r="K31" s="39"/>
      <c r="L31" s="40"/>
      <c r="M31" s="11"/>
      <c r="N31" s="681"/>
      <c r="O31" s="681"/>
      <c r="P31" s="681"/>
      <c r="Q31" s="39"/>
      <c r="R31" s="40"/>
      <c r="S31" s="11"/>
      <c r="T31" s="12"/>
      <c r="U31" s="40"/>
      <c r="V31" s="41"/>
      <c r="W31" s="13"/>
      <c r="X31" s="42"/>
      <c r="Y31" s="43"/>
      <c r="Z31" s="55" t="s">
        <v>12</v>
      </c>
      <c r="AA31" s="167" t="str">
        <f>E32</f>
        <v> Kahle</v>
      </c>
      <c r="AB31" s="168" t="s">
        <v>28</v>
      </c>
      <c r="AC31" s="169" t="str">
        <f>E30</f>
        <v> Rynders</v>
      </c>
      <c r="AD31" s="365">
        <f>AD30+$AD$5</f>
        <v>0.47916666666666663</v>
      </c>
      <c r="AE31" s="170" t="s">
        <v>29</v>
      </c>
    </row>
    <row r="32" spans="2:31" ht="17.25" customHeight="1" thickBot="1">
      <c r="B32" s="173"/>
      <c r="C32" s="532">
        <v>4</v>
      </c>
      <c r="D32" s="533">
        <f>'[17]Gruppen'!D33</f>
        <v>94</v>
      </c>
      <c r="E32" s="53" t="str">
        <f>'[17]Gruppen'!E33</f>
        <v> Kahle</v>
      </c>
      <c r="F32" s="53" t="str">
        <f>'[17]Gruppen'!F33</f>
        <v> Doris</v>
      </c>
      <c r="G32" s="54" t="str">
        <f>'[17]Gruppen'!G33</f>
        <v>OWL</v>
      </c>
      <c r="H32" s="45"/>
      <c r="I32" s="46"/>
      <c r="J32" s="14"/>
      <c r="K32" s="45"/>
      <c r="L32" s="46"/>
      <c r="M32" s="14"/>
      <c r="N32" s="45"/>
      <c r="O32" s="46"/>
      <c r="P32" s="14"/>
      <c r="Q32" s="680"/>
      <c r="R32" s="680"/>
      <c r="S32" s="680"/>
      <c r="T32" s="47"/>
      <c r="U32" s="46"/>
      <c r="V32" s="48"/>
      <c r="W32" s="15"/>
      <c r="X32" s="49"/>
      <c r="Y32" s="50"/>
      <c r="Z32" s="55" t="s">
        <v>13</v>
      </c>
      <c r="AA32" s="167" t="str">
        <f>E29</f>
        <v> Matthies</v>
      </c>
      <c r="AB32" s="168" t="s">
        <v>28</v>
      </c>
      <c r="AC32" s="169" t="str">
        <f>E30</f>
        <v> Rynders</v>
      </c>
      <c r="AD32" s="365">
        <f>AD31+$AD$5</f>
        <v>0.49999999999999994</v>
      </c>
      <c r="AE32" s="170" t="s">
        <v>29</v>
      </c>
    </row>
    <row r="33" spans="4:31" ht="17.25" customHeight="1">
      <c r="D33" s="23"/>
      <c r="E33" s="23"/>
      <c r="F33" s="23"/>
      <c r="G33" s="64"/>
      <c r="Z33" s="56" t="s">
        <v>14</v>
      </c>
      <c r="AA33" s="180" t="str">
        <f>E31</f>
        <v> Meinerz-Sing</v>
      </c>
      <c r="AB33" s="181" t="s">
        <v>28</v>
      </c>
      <c r="AC33" s="182" t="str">
        <f>E32</f>
        <v> Kahle</v>
      </c>
      <c r="AD33" s="370">
        <f>AD32+$AD$5</f>
        <v>0.5208333333333333</v>
      </c>
      <c r="AE33" s="491" t="s">
        <v>29</v>
      </c>
    </row>
    <row r="34" spans="2:31" ht="17.25" customHeight="1" hidden="1" thickBot="1">
      <c r="B34" s="1"/>
      <c r="D34" s="23"/>
      <c r="E34" s="662" t="s">
        <v>81</v>
      </c>
      <c r="F34" s="662"/>
      <c r="G34" s="662"/>
      <c r="N34" s="3"/>
      <c r="O34" s="3"/>
      <c r="Q34" s="3"/>
      <c r="R34" s="3"/>
      <c r="T34" s="3"/>
      <c r="U34" s="3"/>
      <c r="W34" s="3"/>
      <c r="X34" s="3"/>
      <c r="Z34" s="530" t="s">
        <v>43</v>
      </c>
      <c r="AA34" s="134">
        <f>AA27</f>
        <v>44534</v>
      </c>
      <c r="AB34" s="51"/>
      <c r="AC34" s="52" t="str">
        <f>AC27</f>
        <v>Halle 1</v>
      </c>
      <c r="AD34" s="373" t="s">
        <v>30</v>
      </c>
      <c r="AE34" s="76">
        <f>AE27+1</f>
        <v>33</v>
      </c>
    </row>
    <row r="35" spans="2:31" ht="17.25" customHeight="1" hidden="1" thickBot="1">
      <c r="B35" s="4" t="s">
        <v>1</v>
      </c>
      <c r="C35" s="5" t="s">
        <v>2</v>
      </c>
      <c r="D35" s="4" t="s">
        <v>3</v>
      </c>
      <c r="E35" s="6" t="s">
        <v>4</v>
      </c>
      <c r="F35" s="6" t="s">
        <v>5</v>
      </c>
      <c r="G35" s="6" t="s">
        <v>6</v>
      </c>
      <c r="H35" s="677">
        <v>1</v>
      </c>
      <c r="I35" s="677"/>
      <c r="J35" s="678"/>
      <c r="K35" s="679">
        <v>2</v>
      </c>
      <c r="L35" s="677"/>
      <c r="M35" s="678"/>
      <c r="N35" s="679">
        <v>3</v>
      </c>
      <c r="O35" s="677"/>
      <c r="P35" s="678"/>
      <c r="Q35" s="679">
        <v>4</v>
      </c>
      <c r="R35" s="677"/>
      <c r="S35" s="678"/>
      <c r="T35" s="679" t="s">
        <v>7</v>
      </c>
      <c r="U35" s="677"/>
      <c r="V35" s="678"/>
      <c r="W35" s="679" t="s">
        <v>8</v>
      </c>
      <c r="X35" s="677"/>
      <c r="Y35" s="678"/>
      <c r="Z35" s="55" t="s">
        <v>9</v>
      </c>
      <c r="AA35" s="167" t="e">
        <f>E36</f>
        <v>#N/A</v>
      </c>
      <c r="AB35" s="168" t="s">
        <v>28</v>
      </c>
      <c r="AC35" s="169" t="e">
        <f>E39</f>
        <v>#N/A</v>
      </c>
      <c r="AD35" s="365">
        <f>AD28</f>
        <v>0.4166666666666667</v>
      </c>
      <c r="AE35" s="170" t="s">
        <v>29</v>
      </c>
    </row>
    <row r="36" spans="2:31" ht="17.25" customHeight="1" hidden="1">
      <c r="B36" s="165"/>
      <c r="C36" s="7">
        <v>1</v>
      </c>
      <c r="D36" s="216" t="e">
        <f>'[17]Gruppen'!D37</f>
        <v>#N/A</v>
      </c>
      <c r="E36" s="57" t="e">
        <f>'[17]Gruppen'!E37</f>
        <v>#N/A</v>
      </c>
      <c r="F36" s="57" t="e">
        <f>'[17]Gruppen'!F37</f>
        <v>#N/A</v>
      </c>
      <c r="G36" s="58" t="e">
        <f>'[17]Gruppen'!G37</f>
        <v>#N/A</v>
      </c>
      <c r="H36" s="8"/>
      <c r="I36" s="8"/>
      <c r="J36" s="9"/>
      <c r="K36" s="30"/>
      <c r="L36" s="31"/>
      <c r="M36" s="32"/>
      <c r="N36" s="30"/>
      <c r="O36" s="31"/>
      <c r="P36" s="32"/>
      <c r="Q36" s="30"/>
      <c r="R36" s="31"/>
      <c r="S36" s="32"/>
      <c r="T36" s="33"/>
      <c r="U36" s="31"/>
      <c r="V36" s="34"/>
      <c r="W36" s="35"/>
      <c r="X36" s="36"/>
      <c r="Y36" s="37"/>
      <c r="Z36" s="55" t="s">
        <v>10</v>
      </c>
      <c r="AA36" s="167" t="e">
        <f>E37</f>
        <v>#N/A</v>
      </c>
      <c r="AB36" s="168" t="s">
        <v>28</v>
      </c>
      <c r="AC36" s="169" t="e">
        <f>E38</f>
        <v>#N/A</v>
      </c>
      <c r="AD36" s="365">
        <f>AD35+$AD$5</f>
        <v>0.4375</v>
      </c>
      <c r="AE36" s="170" t="s">
        <v>29</v>
      </c>
    </row>
    <row r="37" spans="2:31" ht="17.25" customHeight="1" hidden="1">
      <c r="B37" s="171"/>
      <c r="C37" s="10">
        <v>2</v>
      </c>
      <c r="D37" s="216" t="e">
        <f>'[17]Gruppen'!D38</f>
        <v>#N/A</v>
      </c>
      <c r="E37" s="57" t="e">
        <f>'[17]Gruppen'!E38</f>
        <v>#N/A</v>
      </c>
      <c r="F37" s="57" t="e">
        <f>'[17]Gruppen'!F38</f>
        <v>#N/A</v>
      </c>
      <c r="G37" s="58" t="e">
        <f>'[17]Gruppen'!G38</f>
        <v>#N/A</v>
      </c>
      <c r="H37" s="39"/>
      <c r="I37" s="40"/>
      <c r="J37" s="11"/>
      <c r="K37" s="681"/>
      <c r="L37" s="681"/>
      <c r="M37" s="681"/>
      <c r="N37" s="39"/>
      <c r="O37" s="40"/>
      <c r="P37" s="11"/>
      <c r="Q37" s="39"/>
      <c r="R37" s="40"/>
      <c r="S37" s="11"/>
      <c r="T37" s="12"/>
      <c r="U37" s="40"/>
      <c r="V37" s="41"/>
      <c r="W37" s="13"/>
      <c r="X37" s="42"/>
      <c r="Y37" s="43"/>
      <c r="Z37" s="55" t="s">
        <v>11</v>
      </c>
      <c r="AA37" s="167" t="e">
        <f>E38</f>
        <v>#N/A</v>
      </c>
      <c r="AB37" s="168" t="s">
        <v>28</v>
      </c>
      <c r="AC37" s="169" t="e">
        <f>E36</f>
        <v>#N/A</v>
      </c>
      <c r="AD37" s="365">
        <f>AD36+$AD$5</f>
        <v>0.4583333333333333</v>
      </c>
      <c r="AE37" s="170" t="s">
        <v>29</v>
      </c>
    </row>
    <row r="38" spans="2:31" ht="17.25" customHeight="1" hidden="1">
      <c r="B38" s="171"/>
      <c r="C38" s="10">
        <v>3</v>
      </c>
      <c r="D38" s="216" t="e">
        <f>'[17]Gruppen'!D39</f>
        <v>#N/A</v>
      </c>
      <c r="E38" s="57" t="e">
        <f>'[17]Gruppen'!E39</f>
        <v>#N/A</v>
      </c>
      <c r="F38" s="57" t="e">
        <f>'[17]Gruppen'!F39</f>
        <v>#N/A</v>
      </c>
      <c r="G38" s="58" t="e">
        <f>'[17]Gruppen'!G39</f>
        <v>#N/A</v>
      </c>
      <c r="H38" s="39"/>
      <c r="I38" s="40"/>
      <c r="J38" s="11"/>
      <c r="K38" s="39"/>
      <c r="L38" s="40"/>
      <c r="M38" s="11"/>
      <c r="N38" s="681"/>
      <c r="O38" s="681"/>
      <c r="P38" s="681"/>
      <c r="Q38" s="39"/>
      <c r="R38" s="40"/>
      <c r="S38" s="11"/>
      <c r="T38" s="12"/>
      <c r="U38" s="40"/>
      <c r="V38" s="41"/>
      <c r="W38" s="13"/>
      <c r="X38" s="42"/>
      <c r="Y38" s="43"/>
      <c r="Z38" s="55" t="s">
        <v>12</v>
      </c>
      <c r="AA38" s="167" t="e">
        <f>E39</f>
        <v>#N/A</v>
      </c>
      <c r="AB38" s="168" t="s">
        <v>28</v>
      </c>
      <c r="AC38" s="169" t="e">
        <f>E37</f>
        <v>#N/A</v>
      </c>
      <c r="AD38" s="365">
        <f>AD37+$AD$5</f>
        <v>0.47916666666666663</v>
      </c>
      <c r="AE38" s="170" t="s">
        <v>29</v>
      </c>
    </row>
    <row r="39" spans="2:31" ht="17.25" customHeight="1" hidden="1" thickBot="1">
      <c r="B39" s="44"/>
      <c r="C39" s="174">
        <v>4</v>
      </c>
      <c r="D39" s="533" t="e">
        <f>'[17]Gruppen'!D40</f>
        <v>#N/A</v>
      </c>
      <c r="E39" s="53" t="e">
        <f>'[17]Gruppen'!E40</f>
        <v>#N/A</v>
      </c>
      <c r="F39" s="53" t="e">
        <f>'[17]Gruppen'!F40</f>
        <v>#N/A</v>
      </c>
      <c r="G39" s="54" t="e">
        <f>'[17]Gruppen'!G40</f>
        <v>#N/A</v>
      </c>
      <c r="H39" s="536"/>
      <c r="I39" s="537"/>
      <c r="J39" s="538"/>
      <c r="K39" s="536"/>
      <c r="L39" s="537"/>
      <c r="M39" s="538"/>
      <c r="N39" s="536"/>
      <c r="O39" s="537"/>
      <c r="P39" s="538"/>
      <c r="Q39" s="692"/>
      <c r="R39" s="692"/>
      <c r="S39" s="692"/>
      <c r="T39" s="539"/>
      <c r="U39" s="537"/>
      <c r="V39" s="540"/>
      <c r="W39" s="541"/>
      <c r="X39" s="542"/>
      <c r="Y39" s="543"/>
      <c r="Z39" s="55" t="s">
        <v>13</v>
      </c>
      <c r="AA39" s="167" t="e">
        <f>E36</f>
        <v>#N/A</v>
      </c>
      <c r="AB39" s="168" t="s">
        <v>28</v>
      </c>
      <c r="AC39" s="169" t="e">
        <f>E37</f>
        <v>#N/A</v>
      </c>
      <c r="AD39" s="365">
        <f>AD38+$AD$5</f>
        <v>0.49999999999999994</v>
      </c>
      <c r="AE39" s="170" t="s">
        <v>29</v>
      </c>
    </row>
    <row r="40" spans="4:31" ht="17.25" customHeight="1" hidden="1">
      <c r="D40" s="23"/>
      <c r="E40" s="23"/>
      <c r="F40" s="23"/>
      <c r="G40" s="64"/>
      <c r="W40" s="18"/>
      <c r="X40" s="18"/>
      <c r="Y40" s="18"/>
      <c r="Z40" s="56" t="s">
        <v>14</v>
      </c>
      <c r="AA40" s="180" t="e">
        <f>E38</f>
        <v>#N/A</v>
      </c>
      <c r="AB40" s="181" t="s">
        <v>28</v>
      </c>
      <c r="AC40" s="182" t="e">
        <f>E39</f>
        <v>#N/A</v>
      </c>
      <c r="AD40" s="370">
        <f>AD39+$AD$5</f>
        <v>0.5208333333333333</v>
      </c>
      <c r="AE40" s="491" t="s">
        <v>29</v>
      </c>
    </row>
    <row r="41" spans="2:31" s="240" customFormat="1" ht="17.25" customHeight="1" hidden="1" thickBot="1">
      <c r="B41" s="544"/>
      <c r="E41" s="687" t="s">
        <v>82</v>
      </c>
      <c r="F41" s="687"/>
      <c r="G41" s="687"/>
      <c r="N41" s="545"/>
      <c r="O41" s="545"/>
      <c r="Q41" s="545"/>
      <c r="R41" s="545"/>
      <c r="T41" s="545"/>
      <c r="U41" s="545"/>
      <c r="W41" s="546"/>
      <c r="X41" s="546"/>
      <c r="Y41" s="547"/>
      <c r="Z41" s="548"/>
      <c r="AA41" s="549">
        <f>AA34</f>
        <v>44534</v>
      </c>
      <c r="AB41" s="550"/>
      <c r="AC41" s="551" t="str">
        <f>AC34</f>
        <v>Halle 1</v>
      </c>
      <c r="AD41" s="552" t="s">
        <v>30</v>
      </c>
      <c r="AE41" s="553">
        <f>AE34+1</f>
        <v>34</v>
      </c>
    </row>
    <row r="42" spans="2:31" s="240" customFormat="1" ht="17.25" customHeight="1" hidden="1" thickBot="1">
      <c r="B42" s="554" t="s">
        <v>1</v>
      </c>
      <c r="C42" s="555" t="s">
        <v>2</v>
      </c>
      <c r="D42" s="554" t="s">
        <v>3</v>
      </c>
      <c r="E42" s="556" t="s">
        <v>4</v>
      </c>
      <c r="F42" s="556" t="s">
        <v>5</v>
      </c>
      <c r="G42" s="556" t="s">
        <v>6</v>
      </c>
      <c r="H42" s="689">
        <v>1</v>
      </c>
      <c r="I42" s="689"/>
      <c r="J42" s="690"/>
      <c r="K42" s="691">
        <v>2</v>
      </c>
      <c r="L42" s="689"/>
      <c r="M42" s="690"/>
      <c r="N42" s="691">
        <v>3</v>
      </c>
      <c r="O42" s="689"/>
      <c r="P42" s="690"/>
      <c r="Q42" s="691">
        <v>4</v>
      </c>
      <c r="R42" s="689"/>
      <c r="S42" s="690"/>
      <c r="T42" s="691" t="s">
        <v>7</v>
      </c>
      <c r="U42" s="689"/>
      <c r="V42" s="690"/>
      <c r="W42" s="691" t="s">
        <v>8</v>
      </c>
      <c r="X42" s="689"/>
      <c r="Y42" s="690"/>
      <c r="Z42" s="557" t="s">
        <v>9</v>
      </c>
      <c r="AA42" s="558" t="e">
        <f>E43</f>
        <v>#N/A</v>
      </c>
      <c r="AB42" s="559" t="s">
        <v>28</v>
      </c>
      <c r="AC42" s="560" t="e">
        <f>E46</f>
        <v>#N/A</v>
      </c>
      <c r="AD42" s="264">
        <f>AD35</f>
        <v>0.4166666666666667</v>
      </c>
      <c r="AE42" s="561" t="s">
        <v>29</v>
      </c>
    </row>
    <row r="43" spans="2:31" s="240" customFormat="1" ht="17.25" customHeight="1" hidden="1">
      <c r="B43" s="562"/>
      <c r="C43" s="563">
        <v>1</v>
      </c>
      <c r="D43" s="564" t="e">
        <f>'[17]Gruppen'!D44</f>
        <v>#N/A</v>
      </c>
      <c r="E43" s="565" t="e">
        <f>'[17]Gruppen'!E44</f>
        <v>#N/A</v>
      </c>
      <c r="F43" s="565" t="e">
        <f>'[17]Gruppen'!F44</f>
        <v>#N/A</v>
      </c>
      <c r="G43" s="566" t="e">
        <f>'[17]Gruppen'!G44</f>
        <v>#N/A</v>
      </c>
      <c r="H43" s="567"/>
      <c r="I43" s="567"/>
      <c r="J43" s="568"/>
      <c r="K43" s="569"/>
      <c r="L43" s="570"/>
      <c r="M43" s="571"/>
      <c r="N43" s="569"/>
      <c r="O43" s="570"/>
      <c r="P43" s="571"/>
      <c r="Q43" s="569"/>
      <c r="R43" s="570"/>
      <c r="S43" s="571"/>
      <c r="T43" s="572"/>
      <c r="U43" s="570"/>
      <c r="V43" s="573"/>
      <c r="W43" s="574"/>
      <c r="X43" s="575"/>
      <c r="Y43" s="576"/>
      <c r="Z43" s="557" t="s">
        <v>10</v>
      </c>
      <c r="AA43" s="285" t="e">
        <f>E44</f>
        <v>#N/A</v>
      </c>
      <c r="AB43" s="577" t="s">
        <v>28</v>
      </c>
      <c r="AC43" s="578" t="e">
        <f>E45</f>
        <v>#N/A</v>
      </c>
      <c r="AD43" s="579">
        <f>AD42</f>
        <v>0.4166666666666667</v>
      </c>
      <c r="AE43" s="580" t="s">
        <v>29</v>
      </c>
    </row>
    <row r="44" spans="2:31" s="240" customFormat="1" ht="17.25" customHeight="1" hidden="1">
      <c r="B44" s="581"/>
      <c r="C44" s="582">
        <v>2</v>
      </c>
      <c r="D44" s="564" t="e">
        <f>'[17]Gruppen'!D45</f>
        <v>#N/A</v>
      </c>
      <c r="E44" s="565" t="e">
        <f>'[17]Gruppen'!E45</f>
        <v>#N/A</v>
      </c>
      <c r="F44" s="565" t="e">
        <f>'[17]Gruppen'!F45</f>
        <v>#N/A</v>
      </c>
      <c r="G44" s="566" t="e">
        <f>'[17]Gruppen'!G45</f>
        <v>#N/A</v>
      </c>
      <c r="H44" s="583"/>
      <c r="I44" s="584"/>
      <c r="J44" s="585"/>
      <c r="K44" s="688"/>
      <c r="L44" s="688"/>
      <c r="M44" s="688"/>
      <c r="N44" s="583"/>
      <c r="O44" s="584"/>
      <c r="P44" s="585"/>
      <c r="Q44" s="583"/>
      <c r="R44" s="584"/>
      <c r="S44" s="585"/>
      <c r="T44" s="586"/>
      <c r="U44" s="584"/>
      <c r="V44" s="587"/>
      <c r="W44" s="588"/>
      <c r="X44" s="589"/>
      <c r="Y44" s="590"/>
      <c r="Z44" s="557" t="s">
        <v>11</v>
      </c>
      <c r="AA44" s="285" t="e">
        <f>E45</f>
        <v>#N/A</v>
      </c>
      <c r="AB44" s="577" t="s">
        <v>28</v>
      </c>
      <c r="AC44" s="578" t="e">
        <f>E43</f>
        <v>#N/A</v>
      </c>
      <c r="AD44" s="579">
        <f>AD43+$AD$5</f>
        <v>0.4375</v>
      </c>
      <c r="AE44" s="580" t="s">
        <v>29</v>
      </c>
    </row>
    <row r="45" spans="2:31" s="240" customFormat="1" ht="17.25" customHeight="1" hidden="1">
      <c r="B45" s="581"/>
      <c r="C45" s="582">
        <v>3</v>
      </c>
      <c r="D45" s="564" t="e">
        <f>'[17]Gruppen'!D46</f>
        <v>#N/A</v>
      </c>
      <c r="E45" s="565" t="e">
        <f>'[17]Gruppen'!E46</f>
        <v>#N/A</v>
      </c>
      <c r="F45" s="565" t="e">
        <f>'[17]Gruppen'!F46</f>
        <v>#N/A</v>
      </c>
      <c r="G45" s="566" t="e">
        <f>'[17]Gruppen'!G46</f>
        <v>#N/A</v>
      </c>
      <c r="H45" s="583"/>
      <c r="I45" s="584"/>
      <c r="J45" s="585"/>
      <c r="K45" s="583"/>
      <c r="L45" s="584"/>
      <c r="M45" s="585"/>
      <c r="N45" s="688"/>
      <c r="O45" s="688"/>
      <c r="P45" s="688"/>
      <c r="Q45" s="583"/>
      <c r="R45" s="584"/>
      <c r="S45" s="585"/>
      <c r="T45" s="586"/>
      <c r="U45" s="584"/>
      <c r="V45" s="587"/>
      <c r="W45" s="588"/>
      <c r="X45" s="589"/>
      <c r="Y45" s="590"/>
      <c r="Z45" s="557" t="s">
        <v>12</v>
      </c>
      <c r="AA45" s="558" t="e">
        <f>E46</f>
        <v>#N/A</v>
      </c>
      <c r="AB45" s="559" t="s">
        <v>28</v>
      </c>
      <c r="AC45" s="560" t="e">
        <f>E44</f>
        <v>#N/A</v>
      </c>
      <c r="AD45" s="264">
        <f>AD44+$AD$5</f>
        <v>0.4583333333333333</v>
      </c>
      <c r="AE45" s="561" t="s">
        <v>29</v>
      </c>
    </row>
    <row r="46" spans="2:31" s="240" customFormat="1" ht="17.25" customHeight="1" hidden="1" thickBot="1">
      <c r="B46" s="591"/>
      <c r="C46" s="592">
        <v>4</v>
      </c>
      <c r="D46" s="593" t="e">
        <f>'[17]Gruppen'!D47</f>
        <v>#N/A</v>
      </c>
      <c r="E46" s="594" t="e">
        <f>'[17]Gruppen'!E47</f>
        <v>#N/A</v>
      </c>
      <c r="F46" s="594" t="e">
        <f>'[17]Gruppen'!F47</f>
        <v>#N/A</v>
      </c>
      <c r="G46" s="595" t="e">
        <f>'[17]Gruppen'!G47</f>
        <v>#N/A</v>
      </c>
      <c r="H46" s="596"/>
      <c r="I46" s="597"/>
      <c r="J46" s="598"/>
      <c r="K46" s="596"/>
      <c r="L46" s="597"/>
      <c r="M46" s="598"/>
      <c r="N46" s="596"/>
      <c r="O46" s="597"/>
      <c r="P46" s="598"/>
      <c r="Q46" s="682"/>
      <c r="R46" s="682"/>
      <c r="S46" s="682"/>
      <c r="T46" s="599"/>
      <c r="U46" s="597"/>
      <c r="V46" s="600"/>
      <c r="W46" s="601"/>
      <c r="X46" s="602"/>
      <c r="Y46" s="603"/>
      <c r="Z46" s="557" t="s">
        <v>13</v>
      </c>
      <c r="AA46" s="285" t="e">
        <f>E43</f>
        <v>#N/A</v>
      </c>
      <c r="AB46" s="577" t="s">
        <v>28</v>
      </c>
      <c r="AC46" s="578" t="e">
        <f>E44</f>
        <v>#N/A</v>
      </c>
      <c r="AD46" s="579">
        <f>AD44+$AD$5</f>
        <v>0.4583333333333333</v>
      </c>
      <c r="AE46" s="580" t="s">
        <v>29</v>
      </c>
    </row>
    <row r="47" spans="2:31" s="240" customFormat="1" ht="17.25" customHeight="1" hidden="1">
      <c r="B47" s="604"/>
      <c r="C47" s="547"/>
      <c r="D47" s="547"/>
      <c r="E47" s="547"/>
      <c r="F47" s="547"/>
      <c r="G47" s="605"/>
      <c r="W47" s="547"/>
      <c r="X47" s="547"/>
      <c r="Y47" s="547"/>
      <c r="Z47" s="606" t="s">
        <v>14</v>
      </c>
      <c r="AA47" s="607" t="e">
        <f>E45</f>
        <v>#N/A</v>
      </c>
      <c r="AB47" s="608" t="s">
        <v>28</v>
      </c>
      <c r="AC47" s="609" t="e">
        <f>E46</f>
        <v>#N/A</v>
      </c>
      <c r="AD47" s="610">
        <f>AD46+$AD$5</f>
        <v>0.47916666666666663</v>
      </c>
      <c r="AE47" s="611" t="s">
        <v>29</v>
      </c>
    </row>
    <row r="48" spans="2:31" ht="14.25" customHeight="1" hidden="1" thickBot="1">
      <c r="B48" s="1"/>
      <c r="C48" s="18"/>
      <c r="D48" s="24"/>
      <c r="E48" s="662" t="s">
        <v>83</v>
      </c>
      <c r="F48" s="662"/>
      <c r="G48" s="662"/>
      <c r="N48" s="3"/>
      <c r="O48" s="3"/>
      <c r="Q48" s="3"/>
      <c r="R48" s="3"/>
      <c r="T48" s="3"/>
      <c r="U48" s="3"/>
      <c r="W48" s="19"/>
      <c r="X48" s="19"/>
      <c r="Y48" s="18"/>
      <c r="Z48" s="530"/>
      <c r="AA48" s="134">
        <f>AA41</f>
        <v>44534</v>
      </c>
      <c r="AB48" s="51"/>
      <c r="AC48" s="52" t="str">
        <f>AC41</f>
        <v>Halle 1</v>
      </c>
      <c r="AD48" s="373" t="s">
        <v>30</v>
      </c>
      <c r="AE48" s="76">
        <f>AE41+1</f>
        <v>35</v>
      </c>
    </row>
    <row r="49" spans="2:31" ht="14.25" customHeight="1" hidden="1" thickBot="1">
      <c r="B49" s="4" t="s">
        <v>1</v>
      </c>
      <c r="C49" s="5" t="s">
        <v>2</v>
      </c>
      <c r="D49" s="4" t="s">
        <v>3</v>
      </c>
      <c r="E49" s="6" t="s">
        <v>4</v>
      </c>
      <c r="F49" s="6" t="s">
        <v>5</v>
      </c>
      <c r="G49" s="6" t="s">
        <v>6</v>
      </c>
      <c r="H49" s="677">
        <v>1</v>
      </c>
      <c r="I49" s="677"/>
      <c r="J49" s="678"/>
      <c r="K49" s="679">
        <v>2</v>
      </c>
      <c r="L49" s="677"/>
      <c r="M49" s="678"/>
      <c r="N49" s="679">
        <v>3</v>
      </c>
      <c r="O49" s="677"/>
      <c r="P49" s="678"/>
      <c r="Q49" s="679">
        <v>4</v>
      </c>
      <c r="R49" s="677"/>
      <c r="S49" s="678"/>
      <c r="T49" s="679" t="s">
        <v>7</v>
      </c>
      <c r="U49" s="677"/>
      <c r="V49" s="678"/>
      <c r="W49" s="679" t="s">
        <v>8</v>
      </c>
      <c r="X49" s="677"/>
      <c r="Y49" s="678"/>
      <c r="Z49" s="55" t="s">
        <v>9</v>
      </c>
      <c r="AA49" s="167" t="e">
        <f>E50</f>
        <v>#N/A</v>
      </c>
      <c r="AB49" s="168" t="s">
        <v>28</v>
      </c>
      <c r="AC49" s="169" t="e">
        <f>E53</f>
        <v>#N/A</v>
      </c>
      <c r="AD49" s="365">
        <f>AD42</f>
        <v>0.4166666666666667</v>
      </c>
      <c r="AE49" s="170" t="s">
        <v>29</v>
      </c>
    </row>
    <row r="50" spans="2:31" ht="14.25" customHeight="1" hidden="1">
      <c r="B50" s="165"/>
      <c r="C50" s="7">
        <v>1</v>
      </c>
      <c r="D50" s="216" t="e">
        <f>'[17]Gruppen'!D51</f>
        <v>#N/A</v>
      </c>
      <c r="E50" s="57" t="e">
        <f>'[17]Gruppen'!E51</f>
        <v>#N/A</v>
      </c>
      <c r="F50" s="57" t="e">
        <f>'[17]Gruppen'!F51</f>
        <v>#N/A</v>
      </c>
      <c r="G50" s="58" t="e">
        <f>'[17]Gruppen'!G51</f>
        <v>#N/A</v>
      </c>
      <c r="H50" s="8"/>
      <c r="I50" s="8"/>
      <c r="J50" s="9"/>
      <c r="K50" s="30"/>
      <c r="L50" s="31"/>
      <c r="M50" s="32"/>
      <c r="N50" s="30"/>
      <c r="O50" s="31"/>
      <c r="P50" s="32"/>
      <c r="Q50" s="30"/>
      <c r="R50" s="31"/>
      <c r="S50" s="32"/>
      <c r="T50" s="33"/>
      <c r="U50" s="31"/>
      <c r="V50" s="34"/>
      <c r="W50" s="35"/>
      <c r="X50" s="36"/>
      <c r="Y50" s="37"/>
      <c r="Z50" s="55" t="s">
        <v>10</v>
      </c>
      <c r="AA50" s="167" t="e">
        <f>E51</f>
        <v>#N/A</v>
      </c>
      <c r="AB50" s="168" t="s">
        <v>28</v>
      </c>
      <c r="AC50" s="169" t="e">
        <f>E52</f>
        <v>#N/A</v>
      </c>
      <c r="AD50" s="365">
        <f>AD49+$AD$5</f>
        <v>0.4375</v>
      </c>
      <c r="AE50" s="170" t="s">
        <v>29</v>
      </c>
    </row>
    <row r="51" spans="2:31" ht="14.25" customHeight="1" hidden="1">
      <c r="B51" s="171"/>
      <c r="C51" s="10">
        <v>2</v>
      </c>
      <c r="D51" s="216" t="e">
        <f>'[17]Gruppen'!D52</f>
        <v>#N/A</v>
      </c>
      <c r="E51" s="57" t="e">
        <f>'[17]Gruppen'!E52</f>
        <v>#N/A</v>
      </c>
      <c r="F51" s="57" t="e">
        <f>'[17]Gruppen'!F52</f>
        <v>#N/A</v>
      </c>
      <c r="G51" s="58" t="e">
        <f>'[17]Gruppen'!G52</f>
        <v>#N/A</v>
      </c>
      <c r="H51" s="39"/>
      <c r="I51" s="40"/>
      <c r="J51" s="11"/>
      <c r="K51" s="681"/>
      <c r="L51" s="681"/>
      <c r="M51" s="681"/>
      <c r="N51" s="39"/>
      <c r="O51" s="40"/>
      <c r="P51" s="11"/>
      <c r="Q51" s="39"/>
      <c r="R51" s="40"/>
      <c r="S51" s="11"/>
      <c r="T51" s="12"/>
      <c r="U51" s="40"/>
      <c r="V51" s="41"/>
      <c r="W51" s="13"/>
      <c r="X51" s="42"/>
      <c r="Y51" s="43"/>
      <c r="Z51" s="55" t="s">
        <v>11</v>
      </c>
      <c r="AA51" s="167" t="e">
        <f>E52</f>
        <v>#N/A</v>
      </c>
      <c r="AB51" s="168" t="s">
        <v>28</v>
      </c>
      <c r="AC51" s="169" t="e">
        <f>E50</f>
        <v>#N/A</v>
      </c>
      <c r="AD51" s="365">
        <f>AD50+$AD$5</f>
        <v>0.4583333333333333</v>
      </c>
      <c r="AE51" s="170" t="s">
        <v>29</v>
      </c>
    </row>
    <row r="52" spans="2:31" ht="14.25" customHeight="1" hidden="1">
      <c r="B52" s="171"/>
      <c r="C52" s="10">
        <v>3</v>
      </c>
      <c r="D52" s="216" t="e">
        <f>'[17]Gruppen'!D53</f>
        <v>#N/A</v>
      </c>
      <c r="E52" s="57" t="e">
        <f>'[17]Gruppen'!E53</f>
        <v>#N/A</v>
      </c>
      <c r="F52" s="57" t="e">
        <f>'[17]Gruppen'!F53</f>
        <v>#N/A</v>
      </c>
      <c r="G52" s="58" t="e">
        <f>'[17]Gruppen'!G53</f>
        <v>#N/A</v>
      </c>
      <c r="H52" s="39"/>
      <c r="I52" s="40"/>
      <c r="J52" s="11"/>
      <c r="K52" s="39"/>
      <c r="L52" s="40"/>
      <c r="M52" s="11"/>
      <c r="N52" s="681"/>
      <c r="O52" s="681"/>
      <c r="P52" s="681"/>
      <c r="Q52" s="39"/>
      <c r="R52" s="40"/>
      <c r="S52" s="11"/>
      <c r="T52" s="12"/>
      <c r="U52" s="40"/>
      <c r="V52" s="41"/>
      <c r="W52" s="13"/>
      <c r="X52" s="42"/>
      <c r="Y52" s="43"/>
      <c r="Z52" s="55" t="s">
        <v>12</v>
      </c>
      <c r="AA52" s="167" t="e">
        <f>E53</f>
        <v>#N/A</v>
      </c>
      <c r="AB52" s="168" t="s">
        <v>28</v>
      </c>
      <c r="AC52" s="169" t="e">
        <f>E51</f>
        <v>#N/A</v>
      </c>
      <c r="AD52" s="365">
        <f>AD51+$AD$5</f>
        <v>0.47916666666666663</v>
      </c>
      <c r="AE52" s="170" t="s">
        <v>29</v>
      </c>
    </row>
    <row r="53" spans="2:31" ht="14.25" customHeight="1" hidden="1" thickBot="1">
      <c r="B53" s="173"/>
      <c r="C53" s="532">
        <v>4</v>
      </c>
      <c r="D53" s="533" t="e">
        <f>'[17]Gruppen'!D54</f>
        <v>#N/A</v>
      </c>
      <c r="E53" s="53" t="e">
        <f>'[17]Gruppen'!E54</f>
        <v>#N/A</v>
      </c>
      <c r="F53" s="53" t="e">
        <f>'[17]Gruppen'!F54</f>
        <v>#N/A</v>
      </c>
      <c r="G53" s="54" t="e">
        <f>'[17]Gruppen'!G54</f>
        <v>#N/A</v>
      </c>
      <c r="H53" s="45"/>
      <c r="I53" s="46"/>
      <c r="J53" s="14"/>
      <c r="K53" s="45"/>
      <c r="L53" s="46"/>
      <c r="M53" s="14"/>
      <c r="N53" s="45"/>
      <c r="O53" s="46"/>
      <c r="P53" s="14"/>
      <c r="Q53" s="680"/>
      <c r="R53" s="680"/>
      <c r="S53" s="680"/>
      <c r="T53" s="47"/>
      <c r="U53" s="46"/>
      <c r="V53" s="48"/>
      <c r="W53" s="15"/>
      <c r="X53" s="49"/>
      <c r="Y53" s="50"/>
      <c r="Z53" s="55" t="s">
        <v>13</v>
      </c>
      <c r="AA53" s="167" t="e">
        <f>E50</f>
        <v>#N/A</v>
      </c>
      <c r="AB53" s="168" t="s">
        <v>28</v>
      </c>
      <c r="AC53" s="169" t="e">
        <f>E51</f>
        <v>#N/A</v>
      </c>
      <c r="AD53" s="365">
        <f>AD52+$AD$5</f>
        <v>0.49999999999999994</v>
      </c>
      <c r="AE53" s="170" t="s">
        <v>29</v>
      </c>
    </row>
    <row r="54" spans="23:31" ht="14.25" customHeight="1" hidden="1">
      <c r="W54" s="18"/>
      <c r="X54" s="18"/>
      <c r="Y54" s="18"/>
      <c r="Z54" s="56" t="s">
        <v>14</v>
      </c>
      <c r="AA54" s="180" t="e">
        <f>E52</f>
        <v>#N/A</v>
      </c>
      <c r="AB54" s="181" t="s">
        <v>28</v>
      </c>
      <c r="AC54" s="182" t="e">
        <f>E53</f>
        <v>#N/A</v>
      </c>
      <c r="AD54" s="370">
        <f>AD53+$AD$5</f>
        <v>0.5208333333333333</v>
      </c>
      <c r="AE54" s="491" t="s">
        <v>29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74">
    <mergeCell ref="H28:J28"/>
    <mergeCell ref="E27:G27"/>
    <mergeCell ref="H14:J14"/>
    <mergeCell ref="H21:J21"/>
    <mergeCell ref="E6:G6"/>
    <mergeCell ref="E13:G13"/>
    <mergeCell ref="E20:G20"/>
    <mergeCell ref="H7:J7"/>
    <mergeCell ref="W49:Y49"/>
    <mergeCell ref="N49:P49"/>
    <mergeCell ref="Q49:S49"/>
    <mergeCell ref="W28:Y28"/>
    <mergeCell ref="W42:Y42"/>
    <mergeCell ref="Q35:S35"/>
    <mergeCell ref="Q32:S32"/>
    <mergeCell ref="Q39:S39"/>
    <mergeCell ref="Q42:S42"/>
    <mergeCell ref="T35:V35"/>
    <mergeCell ref="W7:Y7"/>
    <mergeCell ref="T7:V7"/>
    <mergeCell ref="N21:P21"/>
    <mergeCell ref="T14:V14"/>
    <mergeCell ref="W14:Y14"/>
    <mergeCell ref="N10:P10"/>
    <mergeCell ref="Q7:S7"/>
    <mergeCell ref="Q11:S11"/>
    <mergeCell ref="Q14:S14"/>
    <mergeCell ref="B1:AE1"/>
    <mergeCell ref="B2:AE2"/>
    <mergeCell ref="B3:AE3"/>
    <mergeCell ref="B4:AE4"/>
    <mergeCell ref="Q53:S53"/>
    <mergeCell ref="T49:V49"/>
    <mergeCell ref="T42:V42"/>
    <mergeCell ref="N45:P45"/>
    <mergeCell ref="Q46:S46"/>
    <mergeCell ref="K51:M51"/>
    <mergeCell ref="N52:P52"/>
    <mergeCell ref="K44:M44"/>
    <mergeCell ref="H42:J42"/>
    <mergeCell ref="K42:M42"/>
    <mergeCell ref="N42:P42"/>
    <mergeCell ref="H49:J49"/>
    <mergeCell ref="K49:M49"/>
    <mergeCell ref="K30:M30"/>
    <mergeCell ref="E41:G41"/>
    <mergeCell ref="E48:G48"/>
    <mergeCell ref="N38:P38"/>
    <mergeCell ref="N35:P35"/>
    <mergeCell ref="E34:G34"/>
    <mergeCell ref="K37:M37"/>
    <mergeCell ref="K35:M35"/>
    <mergeCell ref="H35:J35"/>
    <mergeCell ref="N31:P31"/>
    <mergeCell ref="W35:Y35"/>
    <mergeCell ref="Q18:S18"/>
    <mergeCell ref="T21:V21"/>
    <mergeCell ref="W21:Y21"/>
    <mergeCell ref="T28:V28"/>
    <mergeCell ref="Q28:S28"/>
    <mergeCell ref="Q25:S25"/>
    <mergeCell ref="Q21:S21"/>
    <mergeCell ref="N24:P24"/>
    <mergeCell ref="K28:M28"/>
    <mergeCell ref="K23:M23"/>
    <mergeCell ref="K16:M16"/>
    <mergeCell ref="N17:P17"/>
    <mergeCell ref="N28:P28"/>
    <mergeCell ref="K14:M14"/>
    <mergeCell ref="N14:P14"/>
    <mergeCell ref="K21:M21"/>
    <mergeCell ref="K7:M7"/>
    <mergeCell ref="N7:P7"/>
    <mergeCell ref="K9:M9"/>
  </mergeCells>
  <printOptions/>
  <pageMargins left="0.32" right="0.1968503937007874" top="0.5905511811023623" bottom="0.29" header="0" footer="0.16"/>
  <pageSetup horizontalDpi="300" verticalDpi="3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V140"/>
  <sheetViews>
    <sheetView workbookViewId="0" topLeftCell="B4">
      <selection activeCell="M20" sqref="M20"/>
    </sheetView>
  </sheetViews>
  <sheetFormatPr defaultColWidth="11.421875" defaultRowHeight="12.75"/>
  <cols>
    <col min="1" max="1" width="1.8515625" style="0" hidden="1" customWidth="1"/>
    <col min="2" max="2" width="3.57421875" style="0" customWidth="1"/>
    <col min="3" max="3" width="4.7109375" style="0" hidden="1" customWidth="1"/>
    <col min="4" max="4" width="5.00390625" style="0" hidden="1" customWidth="1"/>
    <col min="5" max="5" width="24.28125" style="0" hidden="1" customWidth="1"/>
    <col min="6" max="6" width="3.8515625" style="0" hidden="1" customWidth="1"/>
    <col min="7" max="7" width="29.7109375" style="0" customWidth="1"/>
    <col min="8" max="8" width="3.8515625" style="0" customWidth="1"/>
    <col min="9" max="9" width="30.00390625" style="0" customWidth="1"/>
    <col min="10" max="10" width="4.00390625" style="0" customWidth="1"/>
    <col min="11" max="11" width="29.7109375" style="0" customWidth="1"/>
    <col min="12" max="12" width="4.00390625" style="0" customWidth="1"/>
    <col min="13" max="13" width="29.7109375" style="0" customWidth="1"/>
    <col min="14" max="14" width="5.421875" style="0" customWidth="1"/>
    <col min="15" max="15" width="4.8515625" style="17" hidden="1" customWidth="1"/>
    <col min="16" max="16" width="20.28125" style="0" hidden="1" customWidth="1"/>
    <col min="17" max="17" width="7.28125" style="0" hidden="1" customWidth="1"/>
    <col min="18" max="18" width="22.28125" style="0" hidden="1" customWidth="1"/>
    <col min="19" max="24" width="0" style="0" hidden="1" customWidth="1"/>
  </cols>
  <sheetData>
    <row r="1" spans="1:14" ht="27" customHeight="1">
      <c r="A1" s="663" t="str">
        <f>'[17]Gruppen'!B1</f>
        <v>52. Westdeutsche Senioren - Einzelmeisterschaft 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</row>
    <row r="2" spans="1:14" ht="27" customHeight="1">
      <c r="A2" s="663" t="str">
        <f>'[17]Gruppen'!B2</f>
        <v>04. + 05. Dezember  2021  in Hamm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7" customHeight="1">
      <c r="A3" s="663" t="str">
        <f>'[17]Gruppen'!B3</f>
        <v>Seniorinnen 55 - Einzel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15" s="22" customFormat="1" ht="15" customHeight="1">
      <c r="A4" s="696" t="s">
        <v>44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503"/>
    </row>
    <row r="5" spans="4:15" s="493" customFormat="1" ht="15" customHeight="1">
      <c r="D5" s="494"/>
      <c r="E5" s="495">
        <f>'[17]Einzel_Zeit'!D5</f>
        <v>44534</v>
      </c>
      <c r="G5" s="495">
        <f>'[17]Einzel_Zeit'!H5</f>
        <v>44535</v>
      </c>
      <c r="I5" s="495">
        <f>'[17]Einzel_Zeit'!L5</f>
        <v>44535</v>
      </c>
      <c r="K5" s="495">
        <f>'[17]Einzel_Zeit'!P5</f>
        <v>44535</v>
      </c>
      <c r="O5" s="494"/>
    </row>
    <row r="6" spans="3:15" s="22" customFormat="1" ht="15" customHeight="1">
      <c r="C6" s="80" t="s">
        <v>45</v>
      </c>
      <c r="D6" s="80" t="s">
        <v>38</v>
      </c>
      <c r="E6" s="80" t="s">
        <v>46</v>
      </c>
      <c r="F6" s="80" t="s">
        <v>18</v>
      </c>
      <c r="G6" s="80" t="s">
        <v>19</v>
      </c>
      <c r="H6" s="80" t="s">
        <v>18</v>
      </c>
      <c r="I6" s="80" t="s">
        <v>20</v>
      </c>
      <c r="J6" s="80" t="s">
        <v>18</v>
      </c>
      <c r="K6" s="80" t="s">
        <v>21</v>
      </c>
      <c r="L6" s="80" t="s">
        <v>18</v>
      </c>
      <c r="M6" s="80" t="s">
        <v>39</v>
      </c>
      <c r="O6" s="503"/>
    </row>
    <row r="7" spans="4:15" s="25" customFormat="1" ht="12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O7" s="85"/>
    </row>
    <row r="8" spans="4:22" s="25" customFormat="1" ht="12" customHeight="1">
      <c r="D8" s="82"/>
      <c r="E8" s="83"/>
      <c r="F8" s="82"/>
      <c r="G8" s="83"/>
      <c r="H8" s="83"/>
      <c r="I8" s="83"/>
      <c r="J8" s="82"/>
      <c r="K8" s="82"/>
      <c r="L8" s="661" t="s">
        <v>22</v>
      </c>
      <c r="M8" s="694" t="str">
        <f>M25</f>
        <v> </v>
      </c>
      <c r="O8" s="64"/>
      <c r="P8" s="23" t="s">
        <v>47</v>
      </c>
      <c r="Q8" s="62" t="s">
        <v>32</v>
      </c>
      <c r="R8" s="62" t="s">
        <v>33</v>
      </c>
      <c r="S8" s="62" t="s">
        <v>34</v>
      </c>
      <c r="T8" s="62" t="s">
        <v>35</v>
      </c>
      <c r="U8" s="62" t="s">
        <v>36</v>
      </c>
      <c r="V8" s="62" t="s">
        <v>37</v>
      </c>
    </row>
    <row r="9" spans="1:22" s="25" customFormat="1" ht="12" customHeight="1">
      <c r="A9" s="85"/>
      <c r="B9" s="85"/>
      <c r="C9" s="85"/>
      <c r="D9" s="85"/>
      <c r="E9" s="84"/>
      <c r="F9" s="99"/>
      <c r="G9" s="84"/>
      <c r="H9" s="88"/>
      <c r="I9" s="84"/>
      <c r="J9" s="85"/>
      <c r="L9" s="670"/>
      <c r="M9" s="695"/>
      <c r="N9" s="85"/>
      <c r="O9" s="496" t="s">
        <v>22</v>
      </c>
      <c r="P9" s="147" t="str">
        <f>M8</f>
        <v> </v>
      </c>
      <c r="Q9" s="22" t="e">
        <f aca="true" t="shared" si="0" ref="Q9:Q24">MID(P9,3,FIND(" ",P9,3)-3)</f>
        <v>#VALUE!</v>
      </c>
      <c r="R9" s="22" t="e">
        <f aca="true" t="shared" si="1" ref="R9:R24">MID(P9,LEN(Q9)+3,999)</f>
        <v>#VALUE!</v>
      </c>
      <c r="S9" s="22" t="e">
        <f aca="true" t="shared" si="2" ref="S9:S25">LEFT(R9,FIND(" ",R9,3)-1)</f>
        <v>#VALUE!</v>
      </c>
      <c r="T9" s="22" t="e">
        <f aca="true" t="shared" si="3" ref="T9:T25">MID(R9,LEN(S9)+3,999)</f>
        <v>#VALUE!</v>
      </c>
      <c r="U9" s="22" t="e">
        <f aca="true" t="shared" si="4" ref="U9:U25">LEFT(T9,FIND(" ",T9,3)-1)</f>
        <v>#VALUE!</v>
      </c>
      <c r="V9" s="22" t="e">
        <f aca="true" t="shared" si="5" ref="V9:V25">MID(T9,LEN(U9)+4,999)</f>
        <v>#VALUE!</v>
      </c>
    </row>
    <row r="10" spans="1:22" s="25" customFormat="1" ht="12" customHeight="1">
      <c r="A10" s="82">
        <v>1</v>
      </c>
      <c r="B10" s="82"/>
      <c r="C10" s="82">
        <v>1</v>
      </c>
      <c r="D10" s="504">
        <v>1</v>
      </c>
      <c r="E10" s="505" t="str">
        <f>IF(OR(D10="",ISNA(VLOOKUP(D10,Teilnehmer,1,FALSE))),"Startnummer nicht vergeben",CONCATENATE("  ",VLOOKUP(D10,Teilnehmer,2,FALSE)," ",VLOOKUP(D10,Teilnehmer,3,FALSE)," , ",VLOOKUP(D10,Teilnehmer,4,FALSE),"   ",VLOOKUP(D10,Teilnehmer,5,FALSE)))</f>
        <v>  91  Beltermann ,  Maria   DÜ</v>
      </c>
      <c r="F10" s="93">
        <f>'[17]Erg_ ko-Runde'!P5</f>
        <v>1</v>
      </c>
      <c r="G10" s="84"/>
      <c r="H10" s="88"/>
      <c r="I10" s="84"/>
      <c r="J10" s="85"/>
      <c r="L10" s="661" t="s">
        <v>23</v>
      </c>
      <c r="M10" s="694" t="str">
        <f>IF(L17&lt;L33,K17,K33)</f>
        <v> </v>
      </c>
      <c r="N10" s="85"/>
      <c r="O10" s="496" t="s">
        <v>23</v>
      </c>
      <c r="P10" s="147" t="str">
        <f>M10</f>
        <v> </v>
      </c>
      <c r="Q10" s="22" t="e">
        <f t="shared" si="0"/>
        <v>#VALUE!</v>
      </c>
      <c r="R10" s="22" t="e">
        <f t="shared" si="1"/>
        <v>#VALUE!</v>
      </c>
      <c r="S10" s="22" t="e">
        <f t="shared" si="2"/>
        <v>#VALUE!</v>
      </c>
      <c r="T10" s="22" t="e">
        <f t="shared" si="3"/>
        <v>#VALUE!</v>
      </c>
      <c r="U10" s="22" t="e">
        <f t="shared" si="4"/>
        <v>#VALUE!</v>
      </c>
      <c r="V10" s="22" t="e">
        <f t="shared" si="5"/>
        <v>#VALUE!</v>
      </c>
    </row>
    <row r="11" spans="1:22" s="25" customFormat="1" ht="12" customHeight="1">
      <c r="A11" s="85"/>
      <c r="B11" s="82">
        <v>1</v>
      </c>
      <c r="C11" s="85"/>
      <c r="D11" s="85"/>
      <c r="E11" s="96">
        <f>IF(AND(LEN(E10)&gt;20,LEN(E12)&gt;20),CONCATENATE('[17]Erg_ ko-Runde'!B5,"   ",'[17]Erg_ ko-Runde'!C5," ",'[17]Erg_ ko-Runde'!D5,"   ",'[17]Erg_ ko-Runde'!E5,"   ",),"")</f>
      </c>
      <c r="F11" s="97"/>
      <c r="G11" s="506" t="str">
        <f>IF(F10=F12," ",IF(F10&lt;F12,E12,E10))</f>
        <v>  91  Beltermann ,  Maria   DÜ</v>
      </c>
      <c r="H11" s="104">
        <f>'[17]Erg_ ko-Runde'!P13</f>
      </c>
      <c r="I11" s="84"/>
      <c r="J11" s="85"/>
      <c r="L11" s="670"/>
      <c r="M11" s="695"/>
      <c r="N11" s="85"/>
      <c r="O11" s="496" t="s">
        <v>24</v>
      </c>
      <c r="P11" s="147" t="str">
        <f>M12</f>
        <v> </v>
      </c>
      <c r="Q11" s="22" t="e">
        <f t="shared" si="0"/>
        <v>#VALUE!</v>
      </c>
      <c r="R11" s="22" t="e">
        <f t="shared" si="1"/>
        <v>#VALUE!</v>
      </c>
      <c r="S11" s="22" t="e">
        <f t="shared" si="2"/>
        <v>#VALUE!</v>
      </c>
      <c r="T11" s="22" t="e">
        <f t="shared" si="3"/>
        <v>#VALUE!</v>
      </c>
      <c r="U11" s="22" t="e">
        <f t="shared" si="4"/>
        <v>#VALUE!</v>
      </c>
      <c r="V11" s="22" t="e">
        <f t="shared" si="5"/>
        <v>#VALUE!</v>
      </c>
    </row>
    <row r="12" spans="1:22" s="25" customFormat="1" ht="12" customHeight="1">
      <c r="A12" s="85">
        <v>2</v>
      </c>
      <c r="B12" s="85"/>
      <c r="C12" s="99">
        <v>16</v>
      </c>
      <c r="D12" s="497">
        <v>16</v>
      </c>
      <c r="E12" s="98" t="str">
        <f>IF(OR(D12="",ISNA(VLOOKUP(D12,Teilnehmer,1,FALSE))),"Startnummer nicht vergeben",CONCATENATE("  ",VLOOKUP(D12,Teilnehmer,2,FALSE)," ",VLOOKUP(D12,Teilnehmer,3,FALSE),"   ",VLOOKUP(D12,Teilnehmer,4,FALSE),"   ",VLOOKUP(D12,Teilnehmer,5,FALSE)))</f>
        <v>   ---      </v>
      </c>
      <c r="F12" s="100">
        <f>'[17]Erg_ ko-Runde'!Q5</f>
        <v>0</v>
      </c>
      <c r="G12" s="101" t="str">
        <f>CONCATENATE("    ",'[17]Erg_ ko-Runde'!Y5,"     ",'[17]Erg_ ko-Runde'!Z5,"     ",'[17]Erg_ ko-Runde'!AA5,"     ",'[17]Erg_ ko-Runde'!AB5,"     ",'[17]Erg_ ko-Runde'!AC5,)</f>
        <v>    1                    </v>
      </c>
      <c r="H12" s="507"/>
      <c r="I12" s="84"/>
      <c r="J12" s="85"/>
      <c r="L12" s="661" t="s">
        <v>24</v>
      </c>
      <c r="M12" s="694" t="str">
        <f>IF(J13&lt;J21,I13,I21)</f>
        <v> </v>
      </c>
      <c r="N12" s="85"/>
      <c r="O12" s="496" t="s">
        <v>24</v>
      </c>
      <c r="P12" s="147" t="str">
        <f>M14</f>
        <v> </v>
      </c>
      <c r="Q12" s="22" t="e">
        <f t="shared" si="0"/>
        <v>#VALUE!</v>
      </c>
      <c r="R12" s="22" t="e">
        <f t="shared" si="1"/>
        <v>#VALUE!</v>
      </c>
      <c r="S12" s="22" t="e">
        <f t="shared" si="2"/>
        <v>#VALUE!</v>
      </c>
      <c r="T12" s="22" t="e">
        <f t="shared" si="3"/>
        <v>#VALUE!</v>
      </c>
      <c r="U12" s="22" t="e">
        <f t="shared" si="4"/>
        <v>#VALUE!</v>
      </c>
      <c r="V12" s="22" t="e">
        <f t="shared" si="5"/>
        <v>#VALUE!</v>
      </c>
    </row>
    <row r="13" spans="1:22" s="25" customFormat="1" ht="12" customHeight="1">
      <c r="A13" s="85"/>
      <c r="B13" s="85"/>
      <c r="C13" s="99"/>
      <c r="D13" s="85"/>
      <c r="F13" s="99"/>
      <c r="G13" s="693" t="str">
        <f>CONCATENATE('[17]Erg_ ko-Runde'!B13,"   ",'[17]Erg_ ko-Runde'!C13," ",'[17]Erg_ ko-Runde'!D13,"   ",'[17]Erg_ ko-Runde'!E13,"   ",)</f>
        <v>Halle 2   Tisch  29   15:30h   </v>
      </c>
      <c r="H13" s="106"/>
      <c r="I13" s="103" t="str">
        <f>IF(H11=H15," ",IF(H11&lt;H15,G15,G11))</f>
        <v> </v>
      </c>
      <c r="J13" s="508">
        <f>'[17]Erg_ ko-Runde'!P17</f>
      </c>
      <c r="L13" s="670"/>
      <c r="M13" s="695"/>
      <c r="N13" s="85"/>
      <c r="O13" s="496" t="s">
        <v>27</v>
      </c>
      <c r="P13" s="147" t="str">
        <f>IF(H11&lt;H15,G11,G15)</f>
        <v> </v>
      </c>
      <c r="Q13" s="22" t="e">
        <f t="shared" si="0"/>
        <v>#VALUE!</v>
      </c>
      <c r="R13" s="22" t="e">
        <f t="shared" si="1"/>
        <v>#VALUE!</v>
      </c>
      <c r="S13" s="22" t="e">
        <f t="shared" si="2"/>
        <v>#VALUE!</v>
      </c>
      <c r="T13" s="22" t="e">
        <f t="shared" si="3"/>
        <v>#VALUE!</v>
      </c>
      <c r="U13" s="22" t="e">
        <f t="shared" si="4"/>
        <v>#VALUE!</v>
      </c>
      <c r="V13" s="22" t="e">
        <f t="shared" si="5"/>
        <v>#VALUE!</v>
      </c>
    </row>
    <row r="14" spans="1:22" s="25" customFormat="1" ht="12" customHeight="1">
      <c r="A14" s="85">
        <v>3</v>
      </c>
      <c r="B14" s="85"/>
      <c r="C14" s="99">
        <v>9</v>
      </c>
      <c r="D14" s="509">
        <v>11</v>
      </c>
      <c r="E14" s="505" t="str">
        <f>IF(OR(D14="",ISNA(VLOOKUP(D14,Teilnehmer,1,FALSE))),"Startnummer nicht vergeben",CONCATENATE("  ",VLOOKUP(D14,Teilnehmer,2,FALSE)," ",VLOOKUP(D14,Teilnehmer,3,FALSE)," , ",VLOOKUP(D14,Teilnehmer,4,FALSE),"   ",VLOOKUP(D14,Teilnehmer,5,FALSE)))</f>
        <v>  103  Wilms ,  Claudia   DÜ</v>
      </c>
      <c r="F14" s="105">
        <f>'[17]Erg_ ko-Runde'!P6</f>
      </c>
      <c r="G14" s="693"/>
      <c r="H14" s="106"/>
      <c r="I14" s="84" t="str">
        <f>CONCATENATE("   ",'[17]Erg_ ko-Runde'!Y13,"     ",'[17]Erg_ ko-Runde'!Z13,"     ",'[17]Erg_ ko-Runde'!AA13,"     ",'[17]Erg_ ko-Runde'!AB13,"     ",'[17]Erg_ ko-Runde'!AC13,)</f>
        <v>                       </v>
      </c>
      <c r="J14" s="510"/>
      <c r="L14" s="661" t="s">
        <v>24</v>
      </c>
      <c r="M14" s="694" t="str">
        <f>IF(J29&lt;J37,I29,I37)</f>
        <v> </v>
      </c>
      <c r="N14" s="85"/>
      <c r="O14" s="496" t="s">
        <v>27</v>
      </c>
      <c r="P14" s="147" t="str">
        <f>IF(H19&lt;H23,G19,G23)</f>
        <v>  97  Matthies ,  Birgit   MR</v>
      </c>
      <c r="Q14" s="22" t="str">
        <f t="shared" si="0"/>
        <v>97</v>
      </c>
      <c r="R14" s="22" t="str">
        <f t="shared" si="1"/>
        <v>  Matthies ,  Birgit   MR</v>
      </c>
      <c r="S14" s="22" t="str">
        <f t="shared" si="2"/>
        <v>  Matthies</v>
      </c>
      <c r="T14" s="22" t="str">
        <f t="shared" si="3"/>
        <v>  Birgit   MR</v>
      </c>
      <c r="U14" s="22" t="str">
        <f t="shared" si="4"/>
        <v>  Birgit</v>
      </c>
      <c r="V14" s="22" t="str">
        <f t="shared" si="5"/>
        <v>MR</v>
      </c>
    </row>
    <row r="15" spans="1:22" s="25" customFormat="1" ht="12" customHeight="1">
      <c r="A15" s="85"/>
      <c r="B15" s="85">
        <v>2</v>
      </c>
      <c r="C15" s="85"/>
      <c r="D15" s="85"/>
      <c r="E15" s="96" t="e">
        <f>IF(AND(LEN(E14)&gt;20,LEN(E16)&gt;20),CONCATENATE('[17]Erg_ ko-Runde'!B6,"   ",'[17]Erg_ ko-Runde'!C6," ",'[17]Erg_ ko-Runde'!D6,"   ",'[17]Erg_ ko-Runde'!E6,"   ",),"")</f>
        <v>#N/A</v>
      </c>
      <c r="F15" s="87"/>
      <c r="G15" s="511" t="str">
        <f>IF(F14=F16," ",IF(F14&lt;F16,E16,E14))</f>
        <v> </v>
      </c>
      <c r="H15" s="109">
        <f>'[17]Erg_ ko-Runde'!Q13</f>
      </c>
      <c r="I15" s="84"/>
      <c r="J15" s="512"/>
      <c r="L15" s="670"/>
      <c r="M15" s="695"/>
      <c r="N15" s="85"/>
      <c r="O15" s="496" t="s">
        <v>27</v>
      </c>
      <c r="P15" s="147" t="str">
        <f>IF(H27&lt;H31,G27,G31)</f>
        <v> </v>
      </c>
      <c r="Q15" s="22" t="e">
        <f t="shared" si="0"/>
        <v>#VALUE!</v>
      </c>
      <c r="R15" s="22" t="e">
        <f t="shared" si="1"/>
        <v>#VALUE!</v>
      </c>
      <c r="S15" s="22" t="e">
        <f t="shared" si="2"/>
        <v>#VALUE!</v>
      </c>
      <c r="T15" s="22" t="e">
        <f t="shared" si="3"/>
        <v>#VALUE!</v>
      </c>
      <c r="U15" s="22" t="e">
        <f t="shared" si="4"/>
        <v>#VALUE!</v>
      </c>
      <c r="V15" s="22" t="e">
        <f t="shared" si="5"/>
        <v>#VALUE!</v>
      </c>
    </row>
    <row r="16" spans="1:22" s="25" customFormat="1" ht="12" customHeight="1">
      <c r="A16" s="85">
        <v>4</v>
      </c>
      <c r="B16" s="85"/>
      <c r="C16" s="82">
        <v>8</v>
      </c>
      <c r="D16" s="509">
        <v>14</v>
      </c>
      <c r="E16" s="506" t="e">
        <f>IF(OR(D16="",ISNA(VLOOKUP(D16,Teilnehmer,1,FALSE))),"Startnummer nicht vergeben",CONCATENATE("  ",VLOOKUP(D16,Teilnehmer,2,FALSE)," ",VLOOKUP(D16,Teilnehmer,3,FALSE)," , ",VLOOKUP(D16,Teilnehmer,4,FALSE),"   ",VLOOKUP(D16,Teilnehmer,5,FALSE)))</f>
        <v>#N/A</v>
      </c>
      <c r="F16" s="107">
        <f>'[17]Erg_ ko-Runde'!Q6</f>
      </c>
      <c r="G16" s="84" t="str">
        <f>CONCATENATE("    ",'[17]Erg_ ko-Runde'!Y6,"     ",'[17]Erg_ ko-Runde'!Z6,"     ",'[17]Erg_ ko-Runde'!AA6,"     ",'[17]Erg_ ko-Runde'!AB6,"     ",'[17]Erg_ ko-Runde'!AC6,)</f>
        <v>                        </v>
      </c>
      <c r="H16" s="88"/>
      <c r="I16" s="84"/>
      <c r="J16" s="512"/>
      <c r="L16" s="85"/>
      <c r="N16" s="85"/>
      <c r="O16" s="496" t="s">
        <v>27</v>
      </c>
      <c r="P16" s="147" t="str">
        <f>IF(H35&lt;H39,G35,G39)</f>
        <v>  90  Balfoort ,  Bettina   DÜ</v>
      </c>
      <c r="Q16" s="22" t="str">
        <f t="shared" si="0"/>
        <v>90</v>
      </c>
      <c r="R16" s="22" t="str">
        <f t="shared" si="1"/>
        <v>  Balfoort ,  Bettina   DÜ</v>
      </c>
      <c r="S16" s="22" t="str">
        <f t="shared" si="2"/>
        <v>  Balfoort</v>
      </c>
      <c r="T16" s="22" t="str">
        <f t="shared" si="3"/>
        <v>  Bettina   DÜ</v>
      </c>
      <c r="U16" s="22" t="str">
        <f t="shared" si="4"/>
        <v>  Bettina</v>
      </c>
      <c r="V16" s="22" t="str">
        <f t="shared" si="5"/>
        <v>DÜ</v>
      </c>
    </row>
    <row r="17" spans="1:22" s="25" customFormat="1" ht="12" customHeight="1">
      <c r="A17" s="85"/>
      <c r="B17" s="85"/>
      <c r="C17" s="85"/>
      <c r="D17" s="85"/>
      <c r="F17" s="99"/>
      <c r="G17" s="84"/>
      <c r="H17" s="88"/>
      <c r="I17" s="693" t="str">
        <f>CONCATENATE('[17]Erg_ ko-Runde'!B17,"   ",'[17]Erg_ ko-Runde'!C17," ",'[17]Erg_ ko-Runde'!D17,"   ",'[17]Erg_ ko-Runde'!E17,"   ",)</f>
        <v>Halle 1   Tisch  9   17:00h   </v>
      </c>
      <c r="J17" s="512"/>
      <c r="K17" s="513" t="str">
        <f>IF(J13=J21," ",IF(J13&lt;J21,I21,I13))</f>
        <v> </v>
      </c>
      <c r="L17" s="508">
        <f>'[17]Erg_ ko-Runde'!P19</f>
      </c>
      <c r="N17" s="85"/>
      <c r="O17" s="496" t="s">
        <v>48</v>
      </c>
      <c r="P17" s="147" t="str">
        <f>IF(F10&lt;F12,E10,E12)</f>
        <v>   ---      </v>
      </c>
      <c r="Q17" s="22">
        <f t="shared" si="0"/>
      </c>
      <c r="R17" s="22" t="str">
        <f t="shared" si="1"/>
        <v> ---      </v>
      </c>
      <c r="S17" s="22" t="str">
        <f t="shared" si="2"/>
        <v> ---</v>
      </c>
      <c r="T17" s="22" t="str">
        <f t="shared" si="3"/>
        <v>    </v>
      </c>
      <c r="U17" s="22" t="str">
        <f t="shared" si="4"/>
        <v>  </v>
      </c>
      <c r="V17" s="22">
        <f t="shared" si="5"/>
      </c>
    </row>
    <row r="18" spans="1:22" s="25" customFormat="1" ht="12" customHeight="1">
      <c r="A18" s="85">
        <v>5</v>
      </c>
      <c r="B18" s="85"/>
      <c r="C18" s="82">
        <v>5</v>
      </c>
      <c r="D18" s="504">
        <v>5</v>
      </c>
      <c r="E18" s="505" t="e">
        <f>IF(OR(D18="",ISNA(VLOOKUP(D18,Teilnehmer,1,FALSE))),"Startnummer nicht vergeben",CONCATENATE("  ",VLOOKUP(D18,Teilnehmer,2,FALSE)," ",VLOOKUP(D18,Teilnehmer,3,FALSE)," , ",VLOOKUP(D18,Teilnehmer,4,FALSE),"   ",VLOOKUP(D18,Teilnehmer,5,FALSE)))</f>
        <v>#N/A</v>
      </c>
      <c r="F18" s="105">
        <f>'[17]Erg_ ko-Runde'!P7</f>
      </c>
      <c r="G18" s="84"/>
      <c r="H18" s="88"/>
      <c r="I18" s="693"/>
      <c r="J18" s="512"/>
      <c r="K18" s="25" t="str">
        <f>CONCATENATE("    ",'[17]Erg_ ko-Runde'!Y17,"     ",'[17]Erg_ ko-Runde'!Z17,"     ",'[17]Erg_ ko-Runde'!AA17,"     ",'[17]Erg_ ko-Runde'!AB17,"     ",'[17]Erg_ ko-Runde'!AC17,)</f>
        <v>                        </v>
      </c>
      <c r="L18" s="510"/>
      <c r="N18" s="85"/>
      <c r="O18" s="496" t="s">
        <v>48</v>
      </c>
      <c r="P18" s="147" t="e">
        <f>IF(F14&lt;F16,E14,E16)</f>
        <v>#N/A</v>
      </c>
      <c r="Q18" s="22" t="e">
        <f t="shared" si="0"/>
        <v>#N/A</v>
      </c>
      <c r="R18" s="22" t="e">
        <f t="shared" si="1"/>
        <v>#N/A</v>
      </c>
      <c r="S18" s="22" t="e">
        <f t="shared" si="2"/>
        <v>#N/A</v>
      </c>
      <c r="T18" s="22" t="e">
        <f t="shared" si="3"/>
        <v>#N/A</v>
      </c>
      <c r="U18" s="22" t="e">
        <f t="shared" si="4"/>
        <v>#N/A</v>
      </c>
      <c r="V18" s="22" t="e">
        <f t="shared" si="5"/>
        <v>#N/A</v>
      </c>
    </row>
    <row r="19" spans="1:22" s="25" customFormat="1" ht="12" customHeight="1">
      <c r="A19" s="85"/>
      <c r="B19" s="85">
        <v>3</v>
      </c>
      <c r="C19" s="85"/>
      <c r="D19" s="85"/>
      <c r="E19" s="96" t="e">
        <f>IF(AND(LEN(E18)&gt;20,LEN(E20)&gt;20),CONCATENATE('[17]Erg_ ko-Runde'!B7,"   ",'[17]Erg_ ko-Runde'!C7," ",'[17]Erg_ ko-Runde'!D7,"   ",'[17]Erg_ ko-Runde'!E7,"   ",),"")</f>
        <v>#N/A</v>
      </c>
      <c r="F19" s="512"/>
      <c r="G19" s="506" t="str">
        <f>IF(F18=F20," ",IF(F18&lt;F20,E20,E18))</f>
        <v> </v>
      </c>
      <c r="H19" s="104">
        <f>'[17]Erg_ ko-Runde'!P14</f>
      </c>
      <c r="I19" s="84"/>
      <c r="J19" s="512"/>
      <c r="L19" s="512"/>
      <c r="N19" s="85"/>
      <c r="O19" s="496" t="s">
        <v>48</v>
      </c>
      <c r="P19" s="147" t="str">
        <f>IF(F18&lt;F20,E18,E20)</f>
        <v>  102  Simon ,  Alison   Mü</v>
      </c>
      <c r="Q19" s="22" t="str">
        <f t="shared" si="0"/>
        <v>102</v>
      </c>
      <c r="R19" s="22" t="str">
        <f t="shared" si="1"/>
        <v>  Simon ,  Alison   Mü</v>
      </c>
      <c r="S19" s="22" t="str">
        <f t="shared" si="2"/>
        <v>  Simon</v>
      </c>
      <c r="T19" s="22" t="str">
        <f t="shared" si="3"/>
        <v>  Alison   Mü</v>
      </c>
      <c r="U19" s="22" t="str">
        <f t="shared" si="4"/>
        <v>  Alison</v>
      </c>
      <c r="V19" s="22" t="str">
        <f t="shared" si="5"/>
        <v>Mü</v>
      </c>
    </row>
    <row r="20" spans="1:22" s="25" customFormat="1" ht="12" customHeight="1">
      <c r="A20" s="85">
        <v>6</v>
      </c>
      <c r="B20" s="85"/>
      <c r="C20" s="99">
        <v>12</v>
      </c>
      <c r="D20" s="509">
        <v>10</v>
      </c>
      <c r="E20" s="506" t="str">
        <f>IF(OR(D20="",ISNA(VLOOKUP(D20,Teilnehmer,1,FALSE))),"Startnummer nicht vergeben",CONCATENATE("  ",VLOOKUP(D20,Teilnehmer,2,FALSE)," ",VLOOKUP(D20,Teilnehmer,3,FALSE)," , ",VLOOKUP(D20,Teilnehmer,4,FALSE),"   ",VLOOKUP(D20,Teilnehmer,5,FALSE)))</f>
        <v>  102  Simon ,  Alison   Mü</v>
      </c>
      <c r="F20" s="107">
        <f>'[17]Erg_ ko-Runde'!Q7</f>
      </c>
      <c r="G20" s="84" t="str">
        <f>CONCATENATE("    ",'[17]Erg_ ko-Runde'!Y7,"     ",'[17]Erg_ ko-Runde'!Z7,"     ",'[17]Erg_ ko-Runde'!AA7,"     ",'[17]Erg_ ko-Runde'!AB7,"     ",'[17]Erg_ ko-Runde'!AC7,)</f>
        <v>                        </v>
      </c>
      <c r="H20" s="507"/>
      <c r="I20" s="84"/>
      <c r="J20" s="512"/>
      <c r="L20" s="512"/>
      <c r="N20" s="85"/>
      <c r="O20" s="496" t="s">
        <v>48</v>
      </c>
      <c r="P20" s="147" t="str">
        <f>IF(F22&lt;F24,E22,E24)</f>
        <v>   --- ,    </v>
      </c>
      <c r="Q20" s="22">
        <f t="shared" si="0"/>
      </c>
      <c r="R20" s="22" t="str">
        <f t="shared" si="1"/>
        <v> --- ,    </v>
      </c>
      <c r="S20" s="22" t="str">
        <f t="shared" si="2"/>
        <v> ---</v>
      </c>
      <c r="T20" s="22" t="str">
        <f t="shared" si="3"/>
        <v>    </v>
      </c>
      <c r="U20" s="22" t="str">
        <f t="shared" si="4"/>
        <v>  </v>
      </c>
      <c r="V20" s="22">
        <f t="shared" si="5"/>
      </c>
    </row>
    <row r="21" spans="1:22" s="25" customFormat="1" ht="12" customHeight="1">
      <c r="A21" s="85"/>
      <c r="B21" s="85"/>
      <c r="C21" s="99"/>
      <c r="D21" s="85"/>
      <c r="F21" s="99"/>
      <c r="G21" s="693" t="str">
        <f>CONCATENATE('[17]Erg_ ko-Runde'!B14,"   ",'[17]Erg_ ko-Runde'!C14," ",'[17]Erg_ ko-Runde'!D14,"   ",'[17]Erg_ ko-Runde'!E14,"   ",)</f>
        <v>Halle 2   Tisch  30   15:30h   </v>
      </c>
      <c r="H21" s="106"/>
      <c r="I21" s="103" t="str">
        <f>IF(H19=H23," ",IF(H19&lt;H23,G23,G19))</f>
        <v> </v>
      </c>
      <c r="J21" s="107">
        <f>'[17]Erg_ ko-Runde'!Q17</f>
      </c>
      <c r="L21" s="512"/>
      <c r="N21" s="85"/>
      <c r="O21" s="496" t="s">
        <v>48</v>
      </c>
      <c r="P21" s="147" t="str">
        <f>IF(F26&lt;F28,E26,E28)</f>
        <v>   --- ,    </v>
      </c>
      <c r="Q21" s="22">
        <f t="shared" si="0"/>
      </c>
      <c r="R21" s="22" t="str">
        <f t="shared" si="1"/>
        <v> --- ,    </v>
      </c>
      <c r="S21" s="22" t="str">
        <f t="shared" si="2"/>
        <v> ---</v>
      </c>
      <c r="T21" s="22" t="str">
        <f t="shared" si="3"/>
        <v>    </v>
      </c>
      <c r="U21" s="22" t="str">
        <f t="shared" si="4"/>
        <v>  </v>
      </c>
      <c r="V21" s="22">
        <f t="shared" si="5"/>
      </c>
    </row>
    <row r="22" spans="1:22" s="25" customFormat="1" ht="12" customHeight="1">
      <c r="A22" s="85">
        <v>7</v>
      </c>
      <c r="B22" s="85"/>
      <c r="C22" s="99">
        <v>13</v>
      </c>
      <c r="D22" s="497">
        <v>16</v>
      </c>
      <c r="E22" s="92" t="str">
        <f>IF(OR(D22="",ISNA(VLOOKUP(D22,Teilnehmer,1,FALSE))),"Startnummer nicht vergeben",CONCATENATE("  ",VLOOKUP(D22,Teilnehmer,2,FALSE)," ",VLOOKUP(D22,Teilnehmer,3,FALSE)," , ",VLOOKUP(D22,Teilnehmer,4,FALSE),"   ",VLOOKUP(D22,Teilnehmer,5,FALSE)))</f>
        <v>   --- ,    </v>
      </c>
      <c r="F22" s="93">
        <f>'[17]Erg_ ko-Runde'!P8</f>
        <v>0</v>
      </c>
      <c r="G22" s="693"/>
      <c r="H22" s="106"/>
      <c r="I22" s="84" t="str">
        <f>CONCATENATE("    ",'[17]Erg_ ko-Runde'!Y14,"     ",'[17]Erg_ ko-Runde'!Z14,"     ",'[17]Erg_ ko-Runde'!AA14,"     ",'[17]Erg_ ko-Runde'!AB14,"     ",'[17]Erg_ ko-Runde'!AC14,)</f>
        <v>                        </v>
      </c>
      <c r="J22" s="85"/>
      <c r="L22" s="512"/>
      <c r="N22" s="85"/>
      <c r="O22" s="496" t="s">
        <v>48</v>
      </c>
      <c r="P22" s="147" t="e">
        <f>IF(F30&lt;F32,E30,E32)</f>
        <v>#N/A</v>
      </c>
      <c r="Q22" s="22" t="e">
        <f t="shared" si="0"/>
        <v>#N/A</v>
      </c>
      <c r="R22" s="22" t="e">
        <f t="shared" si="1"/>
        <v>#N/A</v>
      </c>
      <c r="S22" s="22" t="e">
        <f t="shared" si="2"/>
        <v>#N/A</v>
      </c>
      <c r="T22" s="22" t="e">
        <f t="shared" si="3"/>
        <v>#N/A</v>
      </c>
      <c r="U22" s="22" t="e">
        <f t="shared" si="4"/>
        <v>#N/A</v>
      </c>
      <c r="V22" s="22" t="e">
        <f t="shared" si="5"/>
        <v>#N/A</v>
      </c>
    </row>
    <row r="23" spans="1:22" s="25" customFormat="1" ht="12" customHeight="1">
      <c r="A23" s="85"/>
      <c r="B23" s="82">
        <v>4</v>
      </c>
      <c r="C23" s="85"/>
      <c r="D23" s="85"/>
      <c r="E23" s="96">
        <f>IF(AND(LEN(E22)&gt;20,LEN(E24)&gt;20),CONCATENATE('[17]Erg_ ko-Runde'!B8,"   ",'[17]Erg_ ko-Runde'!C8," ",'[17]Erg_ ko-Runde'!D8,"   ",'[17]Erg_ ko-Runde'!E8,"   ",),"")</f>
      </c>
      <c r="F23" s="97"/>
      <c r="G23" s="506" t="str">
        <f>IF(F22=F24," ",IF(F22&lt;F24,E24,E22))</f>
        <v>  97  Matthies ,  Birgit   MR</v>
      </c>
      <c r="H23" s="109">
        <f>'[17]Erg_ ko-Runde'!Q14</f>
      </c>
      <c r="I23" s="84"/>
      <c r="J23" s="85"/>
      <c r="L23" s="512"/>
      <c r="N23" s="85"/>
      <c r="O23" s="496" t="s">
        <v>48</v>
      </c>
      <c r="P23" s="147" t="e">
        <f>IF(F34&lt;F36,E34,E36)</f>
        <v>#N/A</v>
      </c>
      <c r="Q23" s="22" t="e">
        <f t="shared" si="0"/>
        <v>#N/A</v>
      </c>
      <c r="R23" s="22" t="e">
        <f t="shared" si="1"/>
        <v>#N/A</v>
      </c>
      <c r="S23" s="22" t="e">
        <f t="shared" si="2"/>
        <v>#N/A</v>
      </c>
      <c r="T23" s="22" t="e">
        <f t="shared" si="3"/>
        <v>#N/A</v>
      </c>
      <c r="U23" s="22" t="e">
        <f t="shared" si="4"/>
        <v>#N/A</v>
      </c>
      <c r="V23" s="22" t="e">
        <f t="shared" si="5"/>
        <v>#N/A</v>
      </c>
    </row>
    <row r="24" spans="1:22" s="25" customFormat="1" ht="12" customHeight="1">
      <c r="A24" s="82">
        <v>8</v>
      </c>
      <c r="B24" s="82"/>
      <c r="C24" s="82">
        <v>4</v>
      </c>
      <c r="D24" s="504">
        <v>4</v>
      </c>
      <c r="E24" s="506" t="str">
        <f>IF(OR(D24="",ISNA(VLOOKUP(D24,Teilnehmer,1,FALSE))),"Startnummer nicht vergeben",CONCATENATE("  ",VLOOKUP(D24,Teilnehmer,2,FALSE)," ",VLOOKUP(D24,Teilnehmer,3,FALSE)," , ",VLOOKUP(D24,Teilnehmer,4,FALSE),"   ",VLOOKUP(D24,Teilnehmer,5,FALSE)))</f>
        <v>  97  Matthies ,  Birgit   MR</v>
      </c>
      <c r="F24" s="100">
        <f>'[17]Erg_ ko-Runde'!Q8</f>
        <v>1</v>
      </c>
      <c r="G24" s="101" t="str">
        <f>CONCATENATE("    ",'[17]Erg_ ko-Runde'!Y8,"     ",'[17]Erg_ ko-Runde'!Z8,"     ",'[17]Erg_ ko-Runde'!AA8,"     ",'[17]Erg_ ko-Runde'!AB8,"     ",'[17]Erg_ ko-Runde'!AC8,)</f>
        <v>    -1                    </v>
      </c>
      <c r="H24" s="88"/>
      <c r="I24" s="84"/>
      <c r="J24" s="85"/>
      <c r="L24" s="512"/>
      <c r="N24" s="85"/>
      <c r="O24" s="496" t="s">
        <v>48</v>
      </c>
      <c r="P24" s="147" t="str">
        <f>IF(F38&lt;F40,E38,E40)</f>
        <v>   ---      </v>
      </c>
      <c r="Q24" s="22">
        <f t="shared" si="0"/>
      </c>
      <c r="R24" s="22" t="str">
        <f t="shared" si="1"/>
        <v> ---      </v>
      </c>
      <c r="S24" s="22" t="str">
        <f t="shared" si="2"/>
        <v> ---</v>
      </c>
      <c r="T24" s="22" t="str">
        <f t="shared" si="3"/>
        <v>    </v>
      </c>
      <c r="U24" s="22" t="str">
        <f t="shared" si="4"/>
        <v>  </v>
      </c>
      <c r="V24" s="22">
        <f t="shared" si="5"/>
      </c>
    </row>
    <row r="25" spans="1:22" s="25" customFormat="1" ht="12" customHeight="1">
      <c r="A25" s="85"/>
      <c r="B25" s="85"/>
      <c r="C25" s="85"/>
      <c r="D25" s="85"/>
      <c r="F25" s="99"/>
      <c r="G25" s="84"/>
      <c r="H25" s="88"/>
      <c r="I25" s="84" t="s">
        <v>2</v>
      </c>
      <c r="J25" s="85"/>
      <c r="K25" s="693" t="str">
        <f>CONCATENATE('[17]Erg_ ko-Runde'!B19,"   ",'[17]Erg_ ko-Runde'!C19," ",'[17]Erg_ ko-Runde'!D19,"   ",'[17]Erg_ ko-Runde'!E19,"   ",)</f>
        <v>Halle 1   Tisch  9   18:00h   </v>
      </c>
      <c r="L25" s="512"/>
      <c r="M25" s="513" t="str">
        <f>IF(L17=L33," ",IF(L17&lt;L33,K33,K17))</f>
        <v> </v>
      </c>
      <c r="N25" s="157"/>
      <c r="O25" s="85" t="s">
        <v>40</v>
      </c>
      <c r="P25" s="85"/>
      <c r="R25" s="25" t="str">
        <f>'[17]Teilnehmer'!L47</f>
        <v>  Kronshage ,  Sabine  OWL</v>
      </c>
      <c r="S25" s="25" t="str">
        <f t="shared" si="2"/>
        <v>  Kronshage</v>
      </c>
      <c r="T25" s="25" t="str">
        <f t="shared" si="3"/>
        <v>  Sabine  OWL</v>
      </c>
      <c r="U25" s="25" t="str">
        <f t="shared" si="4"/>
        <v>  Sabine</v>
      </c>
      <c r="V25" s="25" t="str">
        <f t="shared" si="5"/>
        <v>WL</v>
      </c>
    </row>
    <row r="26" spans="1:18" s="25" customFormat="1" ht="12" customHeight="1">
      <c r="A26" s="82">
        <v>9</v>
      </c>
      <c r="B26" s="82"/>
      <c r="C26" s="82">
        <v>3</v>
      </c>
      <c r="D26" s="504">
        <v>3</v>
      </c>
      <c r="E26" s="505" t="str">
        <f>IF(OR(D26="",ISNA(VLOOKUP(D26,Teilnehmer,1,FALSE))),"Startnummer nicht vergeben",CONCATENATE("  ",VLOOKUP(D26,Teilnehmer,2,FALSE)," ",VLOOKUP(D26,Teilnehmer,3,FALSE)," , ",VLOOKUP(D26,Teilnehmer,4,FALSE),"   ",VLOOKUP(D26,Teilnehmer,5,FALSE)))</f>
        <v>  101  Schimmelpfennig ,  Annette   MR</v>
      </c>
      <c r="F26" s="93">
        <f>'[17]Erg_ ko-Runde'!P9</f>
        <v>1</v>
      </c>
      <c r="G26" s="84"/>
      <c r="H26" s="88"/>
      <c r="I26" s="84"/>
      <c r="J26" s="85"/>
      <c r="K26" s="693"/>
      <c r="L26" s="512"/>
      <c r="M26" s="25" t="str">
        <f>CONCATENATE("    ",'[17]Erg_ ko-Runde'!Y19,"     ",'[17]Erg_ ko-Runde'!Z19,"     ",'[17]Erg_ ko-Runde'!AA19,"     ",'[17]Erg_ ko-Runde'!AB19,"     ",'[17]Erg_ ko-Runde'!AC19,)</f>
        <v>                        </v>
      </c>
      <c r="N26" s="87"/>
      <c r="O26" s="85" t="s">
        <v>40</v>
      </c>
      <c r="P26" s="85"/>
      <c r="R26" s="25" t="str">
        <f>'[17]Teilnehmer'!L48</f>
        <v>  Ackermann ,  Iris  MR</v>
      </c>
    </row>
    <row r="27" spans="1:18" s="25" customFormat="1" ht="12" customHeight="1">
      <c r="A27" s="85"/>
      <c r="B27" s="82">
        <v>5</v>
      </c>
      <c r="C27" s="85"/>
      <c r="D27" s="85"/>
      <c r="E27" s="96">
        <f>IF(AND(LEN(E26)&gt;20,LEN(E28)&gt;20),CONCATENATE('[17]Erg_ ko-Runde'!B9,"   ",'[17]Erg_ ko-Runde'!C9," ",'[17]Erg_ ko-Runde'!D9,"   ",'[17]Erg_ ko-Runde'!E9,"   ",),"")</f>
      </c>
      <c r="F27" s="97"/>
      <c r="G27" s="506" t="str">
        <f>IF(F26=F28," ",IF(F26&lt;F28,E28,E26))</f>
        <v>  101  Schimmelpfennig ,  Annette   MR</v>
      </c>
      <c r="H27" s="104">
        <f>'[17]Erg_ ko-Runde'!P15</f>
      </c>
      <c r="I27" s="84"/>
      <c r="J27" s="85"/>
      <c r="L27" s="512"/>
      <c r="N27" s="87"/>
      <c r="O27" s="85" t="s">
        <v>40</v>
      </c>
      <c r="P27" s="85"/>
      <c r="R27" s="25" t="str">
        <f>'[17]Teilnehmer'!L49</f>
        <v>  Bergmann ,  Heike  Ar</v>
      </c>
    </row>
    <row r="28" spans="1:18" s="25" customFormat="1" ht="12" customHeight="1">
      <c r="A28" s="85">
        <v>10</v>
      </c>
      <c r="B28" s="85"/>
      <c r="C28" s="99">
        <v>14</v>
      </c>
      <c r="D28" s="497">
        <v>16</v>
      </c>
      <c r="E28" s="98" t="str">
        <f>IF(OR(D28="",ISNA(VLOOKUP(D28,Teilnehmer,1,FALSE))),"Startnummer nicht vergeben",CONCATENATE("  ",VLOOKUP(D28,Teilnehmer,2,FALSE)," ",VLOOKUP(D28,Teilnehmer,3,FALSE)," , ",VLOOKUP(D28,Teilnehmer,4,FALSE),"   ",VLOOKUP(D28,Teilnehmer,5,FALSE)))</f>
        <v>   --- ,    </v>
      </c>
      <c r="F28" s="100">
        <f>'[17]Erg_ ko-Runde'!Q9</f>
        <v>0</v>
      </c>
      <c r="G28" s="101" t="str">
        <f>CONCATENATE("    ",'[17]Erg_ ko-Runde'!Y9,"     ",'[17]Erg_ ko-Runde'!Z9,"     ",'[17]Erg_ ko-Runde'!AA9,"     ",'[17]Erg_ ko-Runde'!AB9,"     ",'[17]Erg_ ko-Runde'!AC9,)</f>
        <v>    1                    </v>
      </c>
      <c r="H28" s="507"/>
      <c r="I28" s="84"/>
      <c r="J28" s="85"/>
      <c r="L28" s="512"/>
      <c r="N28" s="87"/>
      <c r="O28" s="85" t="s">
        <v>40</v>
      </c>
      <c r="P28" s="85"/>
      <c r="R28" s="25" t="str">
        <f>'[17]Teilnehmer'!L50</f>
        <v>  Meinerz-Sing ,  Ilona  MR</v>
      </c>
    </row>
    <row r="29" spans="1:18" s="25" customFormat="1" ht="12" customHeight="1">
      <c r="A29" s="85"/>
      <c r="B29" s="85"/>
      <c r="C29" s="99"/>
      <c r="D29" s="85"/>
      <c r="F29" s="99"/>
      <c r="G29" s="693" t="str">
        <f>CONCATENATE('[17]Erg_ ko-Runde'!B15,"   ",'[17]Erg_ ko-Runde'!C15," ",'[17]Erg_ ko-Runde'!D15,"   ",'[17]Erg_ ko-Runde'!E15,"   ",)</f>
        <v>Halle 2   Tisch  31   15:30h   </v>
      </c>
      <c r="H29" s="106"/>
      <c r="I29" s="103" t="str">
        <f>IF(H27=H31," ",IF(H27&lt;H31,G31,G27))</f>
        <v> </v>
      </c>
      <c r="J29" s="508">
        <f>'[17]Erg_ ko-Runde'!P18</f>
      </c>
      <c r="L29" s="512"/>
      <c r="N29" s="87"/>
      <c r="O29" s="85" t="s">
        <v>40</v>
      </c>
      <c r="P29" s="85"/>
      <c r="R29" s="25" t="e">
        <f>'[17]Teilnehmer'!L51</f>
        <v>#N/A</v>
      </c>
    </row>
    <row r="30" spans="1:18" s="25" customFormat="1" ht="12" customHeight="1">
      <c r="A30" s="85">
        <v>11</v>
      </c>
      <c r="B30" s="85"/>
      <c r="C30" s="99">
        <v>11</v>
      </c>
      <c r="D30" s="509">
        <v>12</v>
      </c>
      <c r="E30" s="505" t="str">
        <f>IF(OR(D30="",ISNA(VLOOKUP(D30,Teilnehmer,1,FALSE))),"Startnummer nicht vergeben",CONCATENATE("  ",VLOOKUP(D30,Teilnehmer,2,FALSE)," ",VLOOKUP(D30,Teilnehmer,3,FALSE)," , ",VLOOKUP(D30,Teilnehmer,4,FALSE),"   ",VLOOKUP(D30,Teilnehmer,5,FALSE)))</f>
        <v>  100  Rynders ,  Gudrun   DÜ</v>
      </c>
      <c r="F30" s="105">
        <f>'[17]Erg_ ko-Runde'!P10</f>
      </c>
      <c r="G30" s="693"/>
      <c r="H30" s="106"/>
      <c r="I30" s="84" t="str">
        <f>CONCATENATE("    ",'[17]Erg_ ko-Runde'!Y15,"     ",'[17]Erg_ ko-Runde'!Z15,"     ",'[17]Erg_ ko-Runde'!AA15,"     ",'[17]Erg_ ko-Runde'!AB15,"     ",'[17]Erg_ ko-Runde'!AC15,)</f>
        <v>                        </v>
      </c>
      <c r="J30" s="510"/>
      <c r="L30" s="512"/>
      <c r="N30" s="87"/>
      <c r="O30" s="85" t="s">
        <v>40</v>
      </c>
      <c r="P30" s="85"/>
      <c r="R30" s="25" t="e">
        <f>'[17]Teilnehmer'!L52</f>
        <v>#N/A</v>
      </c>
    </row>
    <row r="31" spans="1:16" s="25" customFormat="1" ht="12" customHeight="1">
      <c r="A31" s="85"/>
      <c r="B31" s="85">
        <v>6</v>
      </c>
      <c r="C31" s="85"/>
      <c r="D31" s="85"/>
      <c r="E31" s="96" t="e">
        <f>IF(AND(LEN(E30)&gt;20,LEN(E32)&gt;20),CONCATENATE('[17]Erg_ ko-Runde'!B10,"   ",'[17]Erg_ ko-Runde'!C10," ",'[17]Erg_ ko-Runde'!D10,"   ",'[17]Erg_ ko-Runde'!E10,"   ",),"")</f>
        <v>#N/A</v>
      </c>
      <c r="F31" s="512"/>
      <c r="G31" s="506" t="str">
        <f>IF(F30=F32," ",IF(F30&lt;F32,E32,E30))</f>
        <v> </v>
      </c>
      <c r="H31" s="109">
        <f>'[17]Erg_ ko-Runde'!Q15</f>
      </c>
      <c r="I31" s="84"/>
      <c r="J31" s="512"/>
      <c r="L31" s="512"/>
      <c r="N31" s="87"/>
      <c r="O31" s="85"/>
      <c r="P31" s="85"/>
    </row>
    <row r="32" spans="1:18" s="25" customFormat="1" ht="12" customHeight="1">
      <c r="A32" s="85">
        <v>12</v>
      </c>
      <c r="B32" s="85"/>
      <c r="C32" s="82">
        <v>6</v>
      </c>
      <c r="D32" s="82">
        <v>6</v>
      </c>
      <c r="E32" s="506" t="e">
        <f>IF(OR(D32="",ISNA(VLOOKUP(D32,Teilnehmer,1,FALSE))),"Startnummer nicht vergeben",CONCATENATE("  ",VLOOKUP(D32,Teilnehmer,2,FALSE)," ",VLOOKUP(D32,Teilnehmer,3,FALSE)," , ",VLOOKUP(D32,Teilnehmer,4,FALSE),"   ",VLOOKUP(D32,Teilnehmer,5,FALSE)))</f>
        <v>#N/A</v>
      </c>
      <c r="F32" s="107">
        <f>'[17]Erg_ ko-Runde'!Q10</f>
      </c>
      <c r="G32" s="84" t="str">
        <f>CONCATENATE("    ",'[17]Erg_ ko-Runde'!Y10,"     ",'[17]Erg_ ko-Runde'!Z10,"     ",'[17]Erg_ ko-Runde'!AA10,"     ",'[17]Erg_ ko-Runde'!AB10,"     ",'[17]Erg_ ko-Runde'!AC10,)</f>
        <v>                        </v>
      </c>
      <c r="H32" s="88"/>
      <c r="I32" s="84"/>
      <c r="J32" s="512"/>
      <c r="L32" s="512"/>
      <c r="N32" s="87"/>
      <c r="O32" s="85" t="s">
        <v>41</v>
      </c>
      <c r="P32" s="85"/>
      <c r="R32" s="25" t="str">
        <f>'[17]Teilnehmer'!L55</f>
        <v> --- , 0  0</v>
      </c>
    </row>
    <row r="33" spans="1:18" s="25" customFormat="1" ht="12" customHeight="1">
      <c r="A33" s="85"/>
      <c r="B33" s="85"/>
      <c r="C33" s="85"/>
      <c r="D33" s="85"/>
      <c r="F33" s="99"/>
      <c r="G33" s="84"/>
      <c r="H33" s="88"/>
      <c r="I33" s="693" t="str">
        <f>CONCATENATE('[17]Erg_ ko-Runde'!B18,"   ",'[17]Erg_ ko-Runde'!C18," ",'[17]Erg_ ko-Runde'!D18,"   ",'[17]Erg_ ko-Runde'!E18,"   ",)</f>
        <v>Halle 1   Tisch  10   17:00h   </v>
      </c>
      <c r="J33" s="512"/>
      <c r="K33" s="513" t="str">
        <f>IF(J29=J37," ",IF(J29&lt;J37,I37,I29))</f>
        <v> </v>
      </c>
      <c r="L33" s="107">
        <f>'[17]Erg_ ko-Runde'!Q19</f>
      </c>
      <c r="N33" s="87"/>
      <c r="O33" s="85" t="s">
        <v>41</v>
      </c>
      <c r="P33" s="85"/>
      <c r="R33" s="25" t="str">
        <f>'[17]Teilnehmer'!L56</f>
        <v>  Rustemeier ,  Irmgard  OWL</v>
      </c>
    </row>
    <row r="34" spans="1:18" s="25" customFormat="1" ht="12" customHeight="1">
      <c r="A34" s="85">
        <v>13</v>
      </c>
      <c r="B34" s="85"/>
      <c r="C34" s="82">
        <v>7</v>
      </c>
      <c r="D34" s="509">
        <v>9</v>
      </c>
      <c r="E34" s="505" t="str">
        <f>IF(OR(D34="",ISNA(VLOOKUP(D34,Teilnehmer,1,FALSE))),"Startnummer nicht vergeben",CONCATENATE("  ",VLOOKUP(D34,Teilnehmer,2,FALSE)," ",VLOOKUP(D34,Teilnehmer,3,FALSE)," , ",VLOOKUP(D34,Teilnehmer,4,FALSE),"   ",VLOOKUP(D34,Teilnehmer,5,FALSE)))</f>
        <v>  95  Koch ,  Beate   MR</v>
      </c>
      <c r="F34" s="105">
        <f>'[17]Erg_ ko-Runde'!P11</f>
      </c>
      <c r="G34" s="84"/>
      <c r="H34" s="88"/>
      <c r="I34" s="693"/>
      <c r="J34" s="512"/>
      <c r="K34" s="25" t="str">
        <f>CONCATENATE("    ",'[17]Erg_ ko-Runde'!Y18,"     ",'[17]Erg_ ko-Runde'!Z18,"     ",'[17]Erg_ ko-Runde'!AA18,"     ",'[17]Erg_ ko-Runde'!AB18,"     ",'[17]Erg_ ko-Runde'!AC18,)</f>
        <v>                        </v>
      </c>
      <c r="L34" s="85"/>
      <c r="N34" s="87"/>
      <c r="O34" s="85" t="s">
        <v>41</v>
      </c>
      <c r="P34" s="85"/>
      <c r="R34" s="25" t="str">
        <f>'[17]Teilnehmer'!L57</f>
        <v>  Croonen - Luft ,  Barbara  DÜ</v>
      </c>
    </row>
    <row r="35" spans="1:18" s="25" customFormat="1" ht="12" customHeight="1">
      <c r="A35" s="85"/>
      <c r="B35" s="85">
        <v>7</v>
      </c>
      <c r="C35" s="85"/>
      <c r="D35" s="85"/>
      <c r="E35" s="96" t="e">
        <f>IF(AND(LEN(E34)&gt;20,LEN(E36)&gt;20),CONCATENATE('[17]Erg_ ko-Runde'!B11,"   ",'[17]Erg_ ko-Runde'!C11," ",'[17]Erg_ ko-Runde'!D11,"   ",'[17]Erg_ ko-Runde'!E11,"   ",),"")</f>
        <v>#N/A</v>
      </c>
      <c r="F35" s="512"/>
      <c r="G35" s="506" t="str">
        <f>IF(F34=F36," ",IF(F34&lt;F36,E36,E34))</f>
        <v> </v>
      </c>
      <c r="H35" s="104">
        <f>'[17]Erg_ ko-Runde'!P16</f>
      </c>
      <c r="I35" s="84"/>
      <c r="J35" s="512"/>
      <c r="N35" s="82"/>
      <c r="O35" s="85" t="s">
        <v>41</v>
      </c>
      <c r="P35" s="85"/>
      <c r="R35" s="25" t="str">
        <f>'[17]Teilnehmer'!L58</f>
        <v>  Kahle ,  Doris  OWL</v>
      </c>
    </row>
    <row r="36" spans="1:18" s="25" customFormat="1" ht="12" customHeight="1">
      <c r="A36" s="85">
        <v>14</v>
      </c>
      <c r="B36" s="85"/>
      <c r="C36" s="99">
        <v>10</v>
      </c>
      <c r="D36" s="509">
        <v>13</v>
      </c>
      <c r="E36" s="506" t="e">
        <f>IF(OR(D36="",ISNA(VLOOKUP(D36,Teilnehmer,1,FALSE))),"Startnummer nicht vergeben",CONCATENATE("  ",VLOOKUP(D36,Teilnehmer,2,FALSE)," ",VLOOKUP(D36,Teilnehmer,3,FALSE)," , ",VLOOKUP(D36,Teilnehmer,4,FALSE),"   ",VLOOKUP(D36,Teilnehmer,5,FALSE)))</f>
        <v>#N/A</v>
      </c>
      <c r="F36" s="107">
        <f>'[17]Erg_ ko-Runde'!Q11</f>
      </c>
      <c r="G36" s="84" t="str">
        <f>CONCATENATE("    ",'[17]Erg_ ko-Runde'!Y11,"     ",'[17]Erg_ ko-Runde'!Z11,"     ",'[17]Erg_ ko-Runde'!AA11,"     ",'[17]Erg_ ko-Runde'!AB11,"     ",'[17]Erg_ ko-Runde'!AC11,)</f>
        <v>                        </v>
      </c>
      <c r="H36" s="507"/>
      <c r="I36" s="84"/>
      <c r="J36" s="512"/>
      <c r="N36" s="82"/>
      <c r="O36" s="85" t="s">
        <v>41</v>
      </c>
      <c r="P36" s="85"/>
      <c r="R36" s="25" t="e">
        <f>'[17]Teilnehmer'!L59</f>
        <v>#N/A</v>
      </c>
    </row>
    <row r="37" spans="1:18" s="25" customFormat="1" ht="12" customHeight="1">
      <c r="A37" s="85"/>
      <c r="B37" s="85"/>
      <c r="C37" s="99"/>
      <c r="D37" s="85"/>
      <c r="F37" s="99"/>
      <c r="G37" s="693" t="str">
        <f>CONCATENATE('[17]Erg_ ko-Runde'!B16,"   ",'[17]Erg_ ko-Runde'!C16," ",'[17]Erg_ ko-Runde'!D16,"   ",'[17]Erg_ ko-Runde'!E16,"   ",)</f>
        <v>Halle 2   Tisch  32   15:30h   </v>
      </c>
      <c r="H37" s="106"/>
      <c r="I37" s="513" t="str">
        <f>IF(H35=H39," ",IF(H35&lt;H39,G39,G35))</f>
        <v> </v>
      </c>
      <c r="J37" s="107">
        <f>'[17]Erg_ ko-Runde'!Q18</f>
      </c>
      <c r="N37" s="82"/>
      <c r="O37" s="85" t="s">
        <v>41</v>
      </c>
      <c r="P37" s="85"/>
      <c r="R37" s="25" t="e">
        <f>'[17]Teilnehmer'!L60</f>
        <v>#N/A</v>
      </c>
    </row>
    <row r="38" spans="1:16" s="25" customFormat="1" ht="12" customHeight="1">
      <c r="A38" s="85">
        <v>15</v>
      </c>
      <c r="B38" s="85"/>
      <c r="C38" s="99">
        <v>15</v>
      </c>
      <c r="D38" s="497">
        <v>16</v>
      </c>
      <c r="E38" s="92" t="str">
        <f>IF(OR(D38="",ISNA(VLOOKUP(D38,Teilnehmer,1,FALSE))),"Startnummer nicht vergeben",CONCATENATE("  ",VLOOKUP(D38,Teilnehmer,2,FALSE)," ",VLOOKUP(D38,Teilnehmer,3,FALSE),"   ",VLOOKUP(D38,Teilnehmer,4,FALSE),"   ",VLOOKUP(D38,Teilnehmer,5,FALSE)))</f>
        <v>   ---      </v>
      </c>
      <c r="F38" s="93">
        <f>'[17]Erg_ ko-Runde'!P12</f>
        <v>0</v>
      </c>
      <c r="G38" s="693"/>
      <c r="H38" s="106"/>
      <c r="I38" s="84" t="str">
        <f>CONCATENATE("    ",'[17]Erg_ ko-Runde'!Y16,"     ",'[17]Erg_ ko-Runde'!Z16,"     ",'[17]Erg_ ko-Runde'!AA16,"     ",'[17]Erg_ ko-Runde'!AB16,"     ",'[17]Erg_ ko-Runde'!AC16,)</f>
        <v>                        </v>
      </c>
      <c r="J38" s="85"/>
      <c r="N38" s="82"/>
      <c r="O38" s="85"/>
      <c r="P38" s="85"/>
    </row>
    <row r="39" spans="1:16" s="25" customFormat="1" ht="12" customHeight="1">
      <c r="A39" s="85"/>
      <c r="B39" s="82">
        <v>8</v>
      </c>
      <c r="C39" s="85"/>
      <c r="D39" s="85"/>
      <c r="E39" s="96">
        <f>IF(AND(LEN(E38)&gt;20,LEN(E40)&gt;20),CONCATENATE('[17]Erg_ ko-Runde'!B12,"   ",'[17]Erg_ ko-Runde'!C12," ",'[17]Erg_ ko-Runde'!D12,"   ",'[17]Erg_ ko-Runde'!E12,"   ",),"")</f>
      </c>
      <c r="F39" s="97"/>
      <c r="G39" s="506" t="str">
        <f>IF(F38=F40," ",IF(F38&lt;F40,E40,E38))</f>
        <v>  90  Balfoort ,  Bettina   DÜ</v>
      </c>
      <c r="H39" s="109">
        <f>'[17]Erg_ ko-Runde'!Q16</f>
      </c>
      <c r="I39" s="84"/>
      <c r="J39" s="85"/>
      <c r="N39" s="82"/>
      <c r="O39" s="497"/>
      <c r="P39" s="85"/>
    </row>
    <row r="40" spans="1:16" s="25" customFormat="1" ht="12" customHeight="1">
      <c r="A40" s="82">
        <v>16</v>
      </c>
      <c r="B40" s="82"/>
      <c r="C40" s="82">
        <v>2</v>
      </c>
      <c r="D40" s="504">
        <v>2</v>
      </c>
      <c r="E40" s="506" t="str">
        <f>IF(OR(D40="",ISNA(VLOOKUP(D40,Teilnehmer,1,FALSE))),"Startnummer nicht vergeben",CONCATENATE("  ",VLOOKUP(D40,Teilnehmer,2,FALSE)," ",VLOOKUP(D40,Teilnehmer,3,FALSE)," , ",VLOOKUP(D40,Teilnehmer,4,FALSE),"   ",VLOOKUP(D40,Teilnehmer,5,FALSE)))</f>
        <v>  90  Balfoort ,  Bettina   DÜ</v>
      </c>
      <c r="F40" s="100">
        <f>'[17]Erg_ ko-Runde'!Q12</f>
        <v>1</v>
      </c>
      <c r="G40" s="101" t="str">
        <f>CONCATENATE("    ",'[17]Erg_ ko-Runde'!Y12,"     ",'[17]Erg_ ko-Runde'!Z12,"     ",'[17]Erg_ ko-Runde'!AA12,"    ",'[17]Erg_ ko-Runde'!AB12,"     ",'[17]Erg_ ko-Runde'!AC12,)</f>
        <v>    -1                   </v>
      </c>
      <c r="H40" s="88"/>
      <c r="I40" s="84"/>
      <c r="J40" s="85"/>
      <c r="L40" s="116"/>
      <c r="M40" s="155"/>
      <c r="N40" s="116"/>
      <c r="O40" s="85"/>
      <c r="P40" s="85"/>
    </row>
    <row r="41" spans="1:18" s="25" customFormat="1" ht="12" customHeight="1">
      <c r="A41" s="87"/>
      <c r="B41" s="87"/>
      <c r="C41" s="87"/>
      <c r="D41" s="87"/>
      <c r="E41" s="514"/>
      <c r="F41" s="137"/>
      <c r="G41" s="84"/>
      <c r="H41" s="111"/>
      <c r="I41" s="112"/>
      <c r="J41" s="87"/>
      <c r="K41" s="26"/>
      <c r="N41" s="82"/>
      <c r="O41" s="498"/>
      <c r="P41" s="157"/>
      <c r="Q41" s="26"/>
      <c r="R41" s="26"/>
    </row>
    <row r="42" spans="1:18" s="20" customFormat="1" ht="15.75" customHeight="1">
      <c r="A42" s="515"/>
      <c r="B42" s="515"/>
      <c r="C42" s="515"/>
      <c r="D42" s="516"/>
      <c r="E42" s="517"/>
      <c r="F42" s="518"/>
      <c r="G42" s="27"/>
      <c r="H42" s="519"/>
      <c r="I42" s="520"/>
      <c r="J42" s="521"/>
      <c r="K42" s="517"/>
      <c r="L42" s="521"/>
      <c r="M42" s="517"/>
      <c r="N42" s="521"/>
      <c r="O42" s="521"/>
      <c r="P42" s="521"/>
      <c r="Q42" s="517"/>
      <c r="R42" s="517"/>
    </row>
    <row r="43" spans="1:18" s="123" customFormat="1" ht="15.75" customHeight="1">
      <c r="A43" s="130"/>
      <c r="B43" s="130"/>
      <c r="C43" s="130"/>
      <c r="D43" s="130"/>
      <c r="E43" s="129"/>
      <c r="F43" s="130"/>
      <c r="H43" s="128"/>
      <c r="I43" s="129"/>
      <c r="J43" s="130"/>
      <c r="K43" s="129"/>
      <c r="L43" s="130"/>
      <c r="M43" s="129"/>
      <c r="N43" s="130"/>
      <c r="O43" s="130"/>
      <c r="P43" s="130"/>
      <c r="Q43" s="129"/>
      <c r="R43" s="129"/>
    </row>
    <row r="44" spans="1:18" s="123" customFormat="1" ht="15.75" customHeight="1">
      <c r="A44" s="130"/>
      <c r="B44" s="130"/>
      <c r="C44" s="130"/>
      <c r="D44" s="522"/>
      <c r="E44" s="129"/>
      <c r="F44" s="128"/>
      <c r="H44" s="130"/>
      <c r="I44" s="129"/>
      <c r="J44" s="130"/>
      <c r="K44" s="129"/>
      <c r="L44" s="130"/>
      <c r="M44" s="129"/>
      <c r="N44" s="130"/>
      <c r="O44" s="130"/>
      <c r="P44" s="130"/>
      <c r="Q44" s="129"/>
      <c r="R44" s="129"/>
    </row>
    <row r="45" spans="1:18" s="123" customFormat="1" ht="15.75" customHeight="1">
      <c r="A45" s="130"/>
      <c r="B45" s="130"/>
      <c r="C45" s="130"/>
      <c r="D45" s="130"/>
      <c r="E45" s="129"/>
      <c r="F45" s="130"/>
      <c r="H45" s="130"/>
      <c r="I45" s="129"/>
      <c r="J45" s="128"/>
      <c r="K45" s="129"/>
      <c r="L45" s="130"/>
      <c r="M45" s="129"/>
      <c r="N45" s="130"/>
      <c r="O45" s="130"/>
      <c r="P45" s="130"/>
      <c r="Q45" s="129"/>
      <c r="R45" s="129"/>
    </row>
    <row r="46" spans="1:18" s="123" customFormat="1" ht="15.75" customHeight="1">
      <c r="A46" s="130"/>
      <c r="B46" s="130"/>
      <c r="C46" s="130"/>
      <c r="D46" s="522"/>
      <c r="E46" s="129"/>
      <c r="F46" s="128"/>
      <c r="H46" s="130"/>
      <c r="I46" s="129"/>
      <c r="J46" s="130"/>
      <c r="K46" s="129"/>
      <c r="L46" s="130"/>
      <c r="M46" s="129"/>
      <c r="N46" s="130"/>
      <c r="O46" s="130"/>
      <c r="P46" s="130"/>
      <c r="Q46" s="129"/>
      <c r="R46" s="129"/>
    </row>
    <row r="47" spans="1:18" s="123" customFormat="1" ht="15.75" customHeight="1">
      <c r="A47" s="130"/>
      <c r="B47" s="130"/>
      <c r="C47" s="130"/>
      <c r="D47" s="130"/>
      <c r="E47" s="129"/>
      <c r="F47" s="130"/>
      <c r="H47" s="128"/>
      <c r="I47" s="129"/>
      <c r="J47" s="130"/>
      <c r="K47" s="129"/>
      <c r="L47" s="130"/>
      <c r="M47" s="129"/>
      <c r="N47" s="130"/>
      <c r="O47" s="130"/>
      <c r="P47" s="130"/>
      <c r="Q47" s="129"/>
      <c r="R47" s="129"/>
    </row>
    <row r="48" spans="1:18" ht="15.75" customHeight="1">
      <c r="A48" s="130"/>
      <c r="B48" s="130"/>
      <c r="C48" s="130"/>
      <c r="D48" s="522"/>
      <c r="E48" s="129"/>
      <c r="F48" s="128"/>
      <c r="G48" s="129"/>
      <c r="H48" s="130"/>
      <c r="I48" s="129"/>
      <c r="J48" s="130"/>
      <c r="K48" s="129"/>
      <c r="L48" s="130"/>
      <c r="M48" s="129"/>
      <c r="N48" s="130"/>
      <c r="O48" s="130"/>
      <c r="P48" s="130"/>
      <c r="Q48" s="129"/>
      <c r="R48" s="131"/>
    </row>
    <row r="49" spans="1:18" ht="15.75" customHeight="1">
      <c r="A49" s="130"/>
      <c r="B49" s="130"/>
      <c r="C49" s="130"/>
      <c r="D49" s="130"/>
      <c r="E49" s="129"/>
      <c r="F49" s="130"/>
      <c r="G49" s="129"/>
      <c r="H49" s="130"/>
      <c r="I49" s="129"/>
      <c r="J49" s="130"/>
      <c r="K49" s="129"/>
      <c r="L49" s="128"/>
      <c r="M49" s="129"/>
      <c r="N49" s="130"/>
      <c r="O49" s="130"/>
      <c r="P49" s="130"/>
      <c r="Q49" s="129"/>
      <c r="R49" s="131"/>
    </row>
    <row r="50" spans="1:18" ht="15.75" customHeight="1">
      <c r="A50" s="130"/>
      <c r="B50" s="130"/>
      <c r="C50" s="130"/>
      <c r="D50" s="522"/>
      <c r="E50" s="129"/>
      <c r="F50" s="128"/>
      <c r="G50" s="129"/>
      <c r="H50" s="130"/>
      <c r="I50" s="129"/>
      <c r="J50" s="130"/>
      <c r="K50" s="129"/>
      <c r="L50" s="130"/>
      <c r="M50" s="129"/>
      <c r="N50" s="130"/>
      <c r="O50" s="130"/>
      <c r="P50" s="130"/>
      <c r="Q50" s="129"/>
      <c r="R50" s="131"/>
    </row>
    <row r="51" spans="1:18" ht="15.75" customHeight="1">
      <c r="A51" s="130"/>
      <c r="B51" s="130"/>
      <c r="C51" s="130"/>
      <c r="D51" s="130"/>
      <c r="E51" s="129"/>
      <c r="F51" s="130"/>
      <c r="G51" s="129"/>
      <c r="H51" s="128"/>
      <c r="I51" s="129"/>
      <c r="J51" s="130"/>
      <c r="K51" s="129"/>
      <c r="L51" s="130"/>
      <c r="M51" s="129"/>
      <c r="N51" s="130"/>
      <c r="O51" s="130"/>
      <c r="P51" s="130"/>
      <c r="Q51" s="129"/>
      <c r="R51" s="131"/>
    </row>
    <row r="52" spans="1:18" ht="15.75" customHeight="1">
      <c r="A52" s="130"/>
      <c r="B52" s="130"/>
      <c r="C52" s="130"/>
      <c r="D52" s="522"/>
      <c r="E52" s="129"/>
      <c r="F52" s="128"/>
      <c r="G52" s="129"/>
      <c r="H52" s="130"/>
      <c r="I52" s="129"/>
      <c r="J52" s="130"/>
      <c r="K52" s="129"/>
      <c r="L52" s="130"/>
      <c r="M52" s="129"/>
      <c r="N52" s="130"/>
      <c r="O52" s="130"/>
      <c r="P52" s="130"/>
      <c r="Q52" s="129"/>
      <c r="R52" s="131"/>
    </row>
    <row r="53" spans="1:18" ht="15.75" customHeight="1">
      <c r="A53" s="130"/>
      <c r="B53" s="130"/>
      <c r="C53" s="130"/>
      <c r="D53" s="130"/>
      <c r="E53" s="129"/>
      <c r="F53" s="130"/>
      <c r="G53" s="129"/>
      <c r="H53" s="130"/>
      <c r="I53" s="129"/>
      <c r="J53" s="128"/>
      <c r="K53" s="129"/>
      <c r="L53" s="130"/>
      <c r="M53" s="129"/>
      <c r="N53" s="130"/>
      <c r="O53" s="130"/>
      <c r="P53" s="130"/>
      <c r="Q53" s="129"/>
      <c r="R53" s="131"/>
    </row>
    <row r="54" spans="1:18" ht="15.75" customHeight="1">
      <c r="A54" s="130"/>
      <c r="B54" s="130"/>
      <c r="C54" s="130"/>
      <c r="D54" s="522"/>
      <c r="E54" s="129"/>
      <c r="F54" s="128"/>
      <c r="G54" s="129"/>
      <c r="H54" s="130"/>
      <c r="I54" s="129"/>
      <c r="J54" s="130"/>
      <c r="K54" s="129"/>
      <c r="L54" s="130"/>
      <c r="M54" s="129"/>
      <c r="N54" s="130"/>
      <c r="O54" s="130"/>
      <c r="P54" s="130"/>
      <c r="Q54" s="129"/>
      <c r="R54" s="131"/>
    </row>
    <row r="55" spans="1:18" ht="15.75" customHeight="1">
      <c r="A55" s="130"/>
      <c r="B55" s="130"/>
      <c r="C55" s="130"/>
      <c r="D55" s="130"/>
      <c r="E55" s="129"/>
      <c r="F55" s="130"/>
      <c r="G55" s="129"/>
      <c r="H55" s="128"/>
      <c r="I55" s="129"/>
      <c r="J55" s="130"/>
      <c r="K55" s="129"/>
      <c r="L55" s="130"/>
      <c r="M55" s="129"/>
      <c r="N55" s="130"/>
      <c r="O55" s="130"/>
      <c r="P55" s="130"/>
      <c r="Q55" s="129"/>
      <c r="R55" s="131"/>
    </row>
    <row r="56" spans="1:18" ht="15.75" customHeight="1">
      <c r="A56" s="127"/>
      <c r="B56" s="127"/>
      <c r="C56" s="127"/>
      <c r="D56" s="522"/>
      <c r="E56" s="129"/>
      <c r="F56" s="128"/>
      <c r="G56" s="129"/>
      <c r="H56" s="130"/>
      <c r="I56" s="129"/>
      <c r="J56" s="130"/>
      <c r="K56" s="129"/>
      <c r="L56" s="130"/>
      <c r="M56" s="129"/>
      <c r="N56" s="130"/>
      <c r="O56" s="130"/>
      <c r="P56" s="130"/>
      <c r="Q56" s="129"/>
      <c r="R56" s="131"/>
    </row>
    <row r="57" spans="1:18" ht="15.75" customHeight="1">
      <c r="A57" s="130"/>
      <c r="B57" s="130"/>
      <c r="C57" s="130"/>
      <c r="D57" s="130"/>
      <c r="E57" s="129"/>
      <c r="F57" s="130"/>
      <c r="G57" s="129"/>
      <c r="H57" s="130"/>
      <c r="I57" s="129"/>
      <c r="J57" s="130"/>
      <c r="K57" s="129"/>
      <c r="L57" s="130"/>
      <c r="M57" s="129"/>
      <c r="N57" s="128"/>
      <c r="O57" s="130"/>
      <c r="P57" s="130"/>
      <c r="Q57" s="129"/>
      <c r="R57" s="131"/>
    </row>
    <row r="58" spans="1:18" ht="15.75" customHeight="1">
      <c r="A58" s="127"/>
      <c r="B58" s="127"/>
      <c r="C58" s="127"/>
      <c r="D58" s="522"/>
      <c r="E58" s="129"/>
      <c r="F58" s="128"/>
      <c r="G58" s="129"/>
      <c r="H58" s="130"/>
      <c r="I58" s="129"/>
      <c r="J58" s="130"/>
      <c r="K58" s="129"/>
      <c r="L58" s="130"/>
      <c r="M58" s="129"/>
      <c r="N58" s="130"/>
      <c r="O58" s="130"/>
      <c r="P58" s="130"/>
      <c r="Q58" s="129"/>
      <c r="R58" s="131"/>
    </row>
    <row r="59" spans="1:18" ht="15.75" customHeight="1">
      <c r="A59" s="130"/>
      <c r="B59" s="130"/>
      <c r="C59" s="130"/>
      <c r="D59" s="130"/>
      <c r="E59" s="129"/>
      <c r="F59" s="130"/>
      <c r="G59" s="129"/>
      <c r="H59" s="128"/>
      <c r="I59" s="129"/>
      <c r="J59" s="130"/>
      <c r="K59" s="129"/>
      <c r="L59" s="130"/>
      <c r="M59" s="129"/>
      <c r="N59" s="130"/>
      <c r="O59" s="130"/>
      <c r="P59" s="130"/>
      <c r="Q59" s="129"/>
      <c r="R59" s="131"/>
    </row>
    <row r="60" spans="1:18" ht="15.75" customHeight="1">
      <c r="A60" s="130"/>
      <c r="B60" s="130"/>
      <c r="C60" s="130"/>
      <c r="D60" s="522"/>
      <c r="E60" s="129"/>
      <c r="F60" s="128"/>
      <c r="G60" s="129"/>
      <c r="H60" s="130"/>
      <c r="I60" s="129"/>
      <c r="J60" s="130"/>
      <c r="K60" s="129"/>
      <c r="L60" s="130"/>
      <c r="M60" s="129"/>
      <c r="N60" s="130"/>
      <c r="O60" s="130"/>
      <c r="P60" s="130"/>
      <c r="Q60" s="129"/>
      <c r="R60" s="131"/>
    </row>
    <row r="61" spans="1:18" ht="15.75" customHeight="1">
      <c r="A61" s="130"/>
      <c r="B61" s="130"/>
      <c r="C61" s="130"/>
      <c r="D61" s="130"/>
      <c r="E61" s="129"/>
      <c r="F61" s="130"/>
      <c r="G61" s="129"/>
      <c r="H61" s="130"/>
      <c r="I61" s="129"/>
      <c r="J61" s="128"/>
      <c r="K61" s="129"/>
      <c r="L61" s="130"/>
      <c r="M61" s="129"/>
      <c r="N61" s="130"/>
      <c r="O61" s="130"/>
      <c r="P61" s="130"/>
      <c r="Q61" s="129"/>
      <c r="R61" s="131"/>
    </row>
    <row r="62" spans="1:18" ht="15.75" customHeight="1">
      <c r="A62" s="130"/>
      <c r="B62" s="130"/>
      <c r="C62" s="130"/>
      <c r="D62" s="522"/>
      <c r="E62" s="129"/>
      <c r="F62" s="128"/>
      <c r="G62" s="129"/>
      <c r="H62" s="130"/>
      <c r="I62" s="129"/>
      <c r="J62" s="130"/>
      <c r="K62" s="129"/>
      <c r="L62" s="130"/>
      <c r="M62" s="129"/>
      <c r="N62" s="130"/>
      <c r="O62" s="130"/>
      <c r="P62" s="130"/>
      <c r="Q62" s="129"/>
      <c r="R62" s="131"/>
    </row>
    <row r="63" spans="1:18" ht="15.75" customHeight="1">
      <c r="A63" s="130"/>
      <c r="B63" s="130"/>
      <c r="C63" s="130"/>
      <c r="D63" s="130"/>
      <c r="E63" s="129"/>
      <c r="F63" s="130"/>
      <c r="G63" s="129"/>
      <c r="H63" s="128"/>
      <c r="I63" s="129"/>
      <c r="J63" s="130"/>
      <c r="K63" s="129"/>
      <c r="L63" s="130"/>
      <c r="M63" s="129"/>
      <c r="N63" s="130"/>
      <c r="O63" s="130"/>
      <c r="P63" s="130"/>
      <c r="Q63" s="129"/>
      <c r="R63" s="131"/>
    </row>
    <row r="64" spans="1:18" ht="15.75" customHeight="1">
      <c r="A64" s="130"/>
      <c r="B64" s="130"/>
      <c r="C64" s="130"/>
      <c r="D64" s="522"/>
      <c r="E64" s="129"/>
      <c r="F64" s="128"/>
      <c r="G64" s="129"/>
      <c r="H64" s="130"/>
      <c r="I64" s="129"/>
      <c r="J64" s="130"/>
      <c r="K64" s="129"/>
      <c r="L64" s="130"/>
      <c r="M64" s="129"/>
      <c r="N64" s="130"/>
      <c r="O64" s="130"/>
      <c r="P64" s="130"/>
      <c r="Q64" s="129"/>
      <c r="R64" s="131"/>
    </row>
    <row r="65" spans="1:18" ht="15.75" customHeight="1">
      <c r="A65" s="130"/>
      <c r="B65" s="130"/>
      <c r="C65" s="130"/>
      <c r="D65" s="130"/>
      <c r="E65" s="129"/>
      <c r="F65" s="130"/>
      <c r="G65" s="129"/>
      <c r="H65" s="130"/>
      <c r="I65" s="129"/>
      <c r="J65" s="130"/>
      <c r="K65" s="129"/>
      <c r="L65" s="128"/>
      <c r="M65" s="129"/>
      <c r="N65" s="130"/>
      <c r="O65" s="130"/>
      <c r="P65" s="130"/>
      <c r="Q65" s="129"/>
      <c r="R65" s="131"/>
    </row>
    <row r="66" spans="1:18" ht="15.75" customHeight="1">
      <c r="A66" s="130"/>
      <c r="B66" s="130"/>
      <c r="C66" s="130"/>
      <c r="D66" s="522"/>
      <c r="E66" s="129"/>
      <c r="F66" s="128"/>
      <c r="G66" s="129"/>
      <c r="H66" s="130"/>
      <c r="I66" s="129"/>
      <c r="J66" s="130"/>
      <c r="K66" s="129"/>
      <c r="L66" s="130"/>
      <c r="M66" s="129"/>
      <c r="N66" s="130"/>
      <c r="O66" s="130"/>
      <c r="P66" s="130"/>
      <c r="Q66" s="129"/>
      <c r="R66" s="131"/>
    </row>
    <row r="67" spans="1:18" ht="15.75" customHeight="1">
      <c r="A67" s="130"/>
      <c r="B67" s="130"/>
      <c r="C67" s="130"/>
      <c r="D67" s="130"/>
      <c r="E67" s="129"/>
      <c r="F67" s="130"/>
      <c r="G67" s="129"/>
      <c r="H67" s="128"/>
      <c r="I67" s="129"/>
      <c r="J67" s="130"/>
      <c r="K67" s="129"/>
      <c r="L67" s="130"/>
      <c r="M67" s="129"/>
      <c r="N67" s="130"/>
      <c r="O67" s="130"/>
      <c r="P67" s="130"/>
      <c r="Q67" s="129"/>
      <c r="R67" s="131"/>
    </row>
    <row r="68" spans="1:18" ht="15.75" customHeight="1">
      <c r="A68" s="130"/>
      <c r="B68" s="130"/>
      <c r="C68" s="130"/>
      <c r="D68" s="522"/>
      <c r="E68" s="129"/>
      <c r="F68" s="128"/>
      <c r="G68" s="129"/>
      <c r="H68" s="130"/>
      <c r="I68" s="129"/>
      <c r="J68" s="130"/>
      <c r="K68" s="129"/>
      <c r="L68" s="130"/>
      <c r="M68" s="129"/>
      <c r="N68" s="130"/>
      <c r="O68" s="130"/>
      <c r="P68" s="130"/>
      <c r="Q68" s="129"/>
      <c r="R68" s="131"/>
    </row>
    <row r="69" spans="1:18" ht="15.75" customHeight="1">
      <c r="A69" s="130"/>
      <c r="B69" s="130"/>
      <c r="C69" s="130"/>
      <c r="D69" s="130"/>
      <c r="E69" s="129"/>
      <c r="F69" s="130"/>
      <c r="G69" s="129"/>
      <c r="H69" s="130"/>
      <c r="I69" s="129"/>
      <c r="J69" s="128"/>
      <c r="K69" s="129"/>
      <c r="L69" s="130"/>
      <c r="M69" s="129"/>
      <c r="N69" s="127"/>
      <c r="O69" s="127"/>
      <c r="P69" s="130"/>
      <c r="Q69" s="129"/>
      <c r="R69" s="131"/>
    </row>
    <row r="70" spans="1:18" ht="15.75" customHeight="1">
      <c r="A70" s="130"/>
      <c r="B70" s="130"/>
      <c r="C70" s="130"/>
      <c r="D70" s="522"/>
      <c r="E70" s="129"/>
      <c r="F70" s="128"/>
      <c r="G70" s="129"/>
      <c r="H70" s="130"/>
      <c r="I70" s="129"/>
      <c r="J70" s="130"/>
      <c r="K70" s="129"/>
      <c r="L70" s="130"/>
      <c r="M70" s="129"/>
      <c r="N70" s="127"/>
      <c r="O70" s="127"/>
      <c r="P70" s="130"/>
      <c r="Q70" s="129"/>
      <c r="R70" s="131"/>
    </row>
    <row r="71" spans="1:18" ht="15.75" customHeight="1">
      <c r="A71" s="130"/>
      <c r="B71" s="130"/>
      <c r="C71" s="130"/>
      <c r="D71" s="130"/>
      <c r="E71" s="129"/>
      <c r="F71" s="130"/>
      <c r="G71" s="129"/>
      <c r="H71" s="128"/>
      <c r="I71" s="129"/>
      <c r="J71" s="130"/>
      <c r="K71" s="129"/>
      <c r="L71" s="130"/>
      <c r="M71" s="129"/>
      <c r="N71" s="127"/>
      <c r="O71" s="127"/>
      <c r="P71" s="130"/>
      <c r="Q71" s="129"/>
      <c r="R71" s="131"/>
    </row>
    <row r="72" spans="1:18" ht="15.75" customHeight="1">
      <c r="A72" s="127"/>
      <c r="B72" s="127"/>
      <c r="C72" s="127"/>
      <c r="D72" s="522"/>
      <c r="E72" s="129"/>
      <c r="F72" s="128"/>
      <c r="G72" s="129"/>
      <c r="H72" s="130"/>
      <c r="I72" s="129"/>
      <c r="J72" s="130"/>
      <c r="K72" s="129"/>
      <c r="L72" s="130"/>
      <c r="M72" s="129"/>
      <c r="N72" s="127"/>
      <c r="O72" s="127"/>
      <c r="P72" s="130"/>
      <c r="Q72" s="129"/>
      <c r="R72" s="131"/>
    </row>
    <row r="73" spans="1:18" ht="12.75" customHeight="1">
      <c r="A73" s="130"/>
      <c r="B73" s="130"/>
      <c r="C73" s="130"/>
      <c r="D73" s="522"/>
      <c r="E73" s="129"/>
      <c r="F73" s="130"/>
      <c r="G73" s="129"/>
      <c r="H73" s="130"/>
      <c r="I73" s="129"/>
      <c r="J73" s="130"/>
      <c r="K73" s="129"/>
      <c r="L73" s="130"/>
      <c r="M73" s="129"/>
      <c r="N73" s="127"/>
      <c r="O73" s="127"/>
      <c r="P73" s="130"/>
      <c r="Q73" s="129"/>
      <c r="R73" s="131"/>
    </row>
    <row r="74" spans="1:21" ht="17.25" customHeight="1">
      <c r="A74" s="130"/>
      <c r="B74" s="130"/>
      <c r="C74" s="130"/>
      <c r="D74" s="522"/>
      <c r="E74" s="129"/>
      <c r="F74" s="128"/>
      <c r="G74" s="129"/>
      <c r="H74" s="130"/>
      <c r="I74" s="129"/>
      <c r="J74" s="130"/>
      <c r="K74" s="129"/>
      <c r="L74" s="130"/>
      <c r="M74" s="129"/>
      <c r="N74" s="127"/>
      <c r="O74" s="127"/>
      <c r="P74" s="130"/>
      <c r="Q74" s="129"/>
      <c r="R74" s="131"/>
      <c r="S74" s="131"/>
      <c r="T74" s="131"/>
      <c r="U74" s="131"/>
    </row>
    <row r="75" spans="1:21" ht="17.25" customHeight="1">
      <c r="A75" s="132"/>
      <c r="B75" s="132"/>
      <c r="C75" s="132"/>
      <c r="D75" s="132"/>
      <c r="E75" s="523"/>
      <c r="F75" s="132"/>
      <c r="G75" s="131"/>
      <c r="H75" s="133"/>
      <c r="I75" s="131"/>
      <c r="J75" s="132"/>
      <c r="K75" s="131"/>
      <c r="L75" s="132"/>
      <c r="M75" s="131"/>
      <c r="N75" s="524" t="s">
        <v>24</v>
      </c>
      <c r="O75" s="524">
        <f>IF(L49&lt;L65,K49,K65)</f>
        <v>0</v>
      </c>
      <c r="P75" s="132"/>
      <c r="Q75" s="131"/>
      <c r="R75" s="131"/>
      <c r="S75" s="131"/>
      <c r="T75" s="131"/>
      <c r="U75" s="131"/>
    </row>
    <row r="76" spans="1:21" ht="17.25" customHeight="1">
      <c r="A76" s="132"/>
      <c r="B76" s="132"/>
      <c r="C76" s="132"/>
      <c r="D76" s="525"/>
      <c r="E76" s="131"/>
      <c r="F76" s="133"/>
      <c r="G76" s="131"/>
      <c r="H76" s="132"/>
      <c r="I76" s="131"/>
      <c r="J76" s="132"/>
      <c r="K76" s="131"/>
      <c r="L76" s="132"/>
      <c r="M76" s="131"/>
      <c r="N76" s="132"/>
      <c r="O76" s="132"/>
      <c r="P76" s="132"/>
      <c r="Q76" s="131"/>
      <c r="R76" s="131"/>
      <c r="S76" s="131"/>
      <c r="T76" s="131"/>
      <c r="U76" s="131"/>
    </row>
    <row r="77" spans="1:21" ht="17.25" customHeight="1">
      <c r="A77" s="132"/>
      <c r="B77" s="132"/>
      <c r="C77" s="132"/>
      <c r="D77" s="132"/>
      <c r="E77" s="131"/>
      <c r="F77" s="132"/>
      <c r="G77" s="131"/>
      <c r="H77" s="132"/>
      <c r="I77" s="131"/>
      <c r="J77" s="133"/>
      <c r="K77" s="131"/>
      <c r="L77" s="132"/>
      <c r="M77" s="131"/>
      <c r="N77" s="132"/>
      <c r="O77" s="132"/>
      <c r="P77" s="132"/>
      <c r="Q77" s="131"/>
      <c r="R77" s="131"/>
      <c r="S77" s="131"/>
      <c r="T77" s="131"/>
      <c r="U77" s="131"/>
    </row>
    <row r="78" spans="1:21" ht="17.25" customHeight="1">
      <c r="A78" s="132"/>
      <c r="B78" s="132"/>
      <c r="C78" s="132"/>
      <c r="D78" s="525"/>
      <c r="E78" s="131"/>
      <c r="F78" s="133"/>
      <c r="G78" s="131"/>
      <c r="H78" s="132"/>
      <c r="I78" s="131"/>
      <c r="J78" s="132"/>
      <c r="K78" s="131"/>
      <c r="L78" s="132"/>
      <c r="M78" s="131"/>
      <c r="N78" s="132"/>
      <c r="O78" s="132"/>
      <c r="P78" s="132"/>
      <c r="Q78" s="131"/>
      <c r="R78" s="131"/>
      <c r="S78" s="131"/>
      <c r="T78" s="131"/>
      <c r="U78" s="131"/>
    </row>
    <row r="79" spans="1:21" ht="17.25" customHeight="1">
      <c r="A79" s="132"/>
      <c r="B79" s="132"/>
      <c r="C79" s="132"/>
      <c r="D79" s="132"/>
      <c r="E79" s="131"/>
      <c r="F79" s="132"/>
      <c r="G79" s="131"/>
      <c r="H79" s="133"/>
      <c r="I79" s="131"/>
      <c r="J79" s="132"/>
      <c r="K79" s="131"/>
      <c r="L79" s="132"/>
      <c r="M79" s="131"/>
      <c r="N79" s="132"/>
      <c r="O79" s="132"/>
      <c r="P79" s="132"/>
      <c r="Q79" s="131"/>
      <c r="R79" s="131"/>
      <c r="S79" s="131"/>
      <c r="T79" s="131"/>
      <c r="U79" s="131"/>
    </row>
    <row r="80" spans="1:21" ht="17.25" customHeight="1">
      <c r="A80" s="132"/>
      <c r="B80" s="132"/>
      <c r="C80" s="132"/>
      <c r="D80" s="525"/>
      <c r="E80" s="131"/>
      <c r="F80" s="133"/>
      <c r="G80" s="131"/>
      <c r="H80" s="132"/>
      <c r="I80" s="131"/>
      <c r="J80" s="132"/>
      <c r="K80" s="131"/>
      <c r="L80" s="132"/>
      <c r="M80" s="131"/>
      <c r="N80" s="132"/>
      <c r="O80" s="132"/>
      <c r="P80" s="132"/>
      <c r="Q80" s="131"/>
      <c r="R80" s="131"/>
      <c r="S80" s="131"/>
      <c r="T80" s="131"/>
      <c r="U80" s="131"/>
    </row>
    <row r="81" spans="1:21" ht="17.25" customHeight="1">
      <c r="A81" s="132"/>
      <c r="B81" s="132"/>
      <c r="C81" s="132"/>
      <c r="D81" s="132"/>
      <c r="E81" s="131"/>
      <c r="F81" s="132"/>
      <c r="G81" s="131"/>
      <c r="H81" s="132"/>
      <c r="I81" s="131"/>
      <c r="J81" s="132"/>
      <c r="K81" s="131"/>
      <c r="L81" s="133"/>
      <c r="M81" s="131"/>
      <c r="N81" s="132"/>
      <c r="O81" s="132"/>
      <c r="P81" s="132"/>
      <c r="Q81" s="131"/>
      <c r="R81" s="131"/>
      <c r="S81" s="131"/>
      <c r="T81" s="131"/>
      <c r="U81" s="131"/>
    </row>
    <row r="82" spans="1:21" ht="17.25" customHeight="1">
      <c r="A82" s="132"/>
      <c r="B82" s="132"/>
      <c r="C82" s="132"/>
      <c r="D82" s="525"/>
      <c r="E82" s="131"/>
      <c r="F82" s="133"/>
      <c r="G82" s="131"/>
      <c r="H82" s="132"/>
      <c r="I82" s="131"/>
      <c r="J82" s="132"/>
      <c r="K82" s="131"/>
      <c r="L82" s="132"/>
      <c r="M82" s="131"/>
      <c r="N82" s="132"/>
      <c r="O82" s="132"/>
      <c r="P82" s="132"/>
      <c r="Q82" s="131"/>
      <c r="R82" s="131"/>
      <c r="S82" s="131"/>
      <c r="T82" s="131"/>
      <c r="U82" s="131"/>
    </row>
    <row r="83" spans="1:21" ht="17.25" customHeight="1">
      <c r="A83" s="132"/>
      <c r="B83" s="132"/>
      <c r="C83" s="132"/>
      <c r="D83" s="132"/>
      <c r="E83" s="131"/>
      <c r="F83" s="132"/>
      <c r="G83" s="131"/>
      <c r="H83" s="133"/>
      <c r="I83" s="131"/>
      <c r="J83" s="132"/>
      <c r="K83" s="131"/>
      <c r="L83" s="132"/>
      <c r="M83" s="131"/>
      <c r="N83" s="132"/>
      <c r="O83" s="132"/>
      <c r="P83" s="132"/>
      <c r="Q83" s="131"/>
      <c r="R83" s="131"/>
      <c r="S83" s="131"/>
      <c r="T83" s="131"/>
      <c r="U83" s="131"/>
    </row>
    <row r="84" spans="1:21" ht="17.25" customHeight="1">
      <c r="A84" s="132"/>
      <c r="B84" s="132"/>
      <c r="C84" s="132"/>
      <c r="D84" s="525"/>
      <c r="E84" s="131"/>
      <c r="F84" s="133"/>
      <c r="G84" s="131"/>
      <c r="H84" s="132"/>
      <c r="I84" s="131"/>
      <c r="J84" s="132"/>
      <c r="K84" s="131"/>
      <c r="L84" s="132"/>
      <c r="M84" s="131"/>
      <c r="N84" s="132"/>
      <c r="O84" s="132"/>
      <c r="P84" s="132"/>
      <c r="Q84" s="131"/>
      <c r="R84" s="131"/>
      <c r="S84" s="131"/>
      <c r="T84" s="131"/>
      <c r="U84" s="131"/>
    </row>
    <row r="85" spans="1:21" ht="17.25" customHeight="1">
      <c r="A85" s="132"/>
      <c r="B85" s="132"/>
      <c r="C85" s="132"/>
      <c r="D85" s="132"/>
      <c r="E85" s="131"/>
      <c r="F85" s="132"/>
      <c r="G85" s="131"/>
      <c r="H85" s="132"/>
      <c r="I85" s="131"/>
      <c r="J85" s="133"/>
      <c r="K85" s="131"/>
      <c r="L85" s="132"/>
      <c r="M85" s="131"/>
      <c r="N85" s="132"/>
      <c r="O85" s="132"/>
      <c r="P85" s="132"/>
      <c r="Q85" s="131"/>
      <c r="R85" s="131"/>
      <c r="S85" s="131"/>
      <c r="T85" s="131"/>
      <c r="U85" s="131"/>
    </row>
    <row r="86" spans="1:21" ht="17.25" customHeight="1">
      <c r="A86" s="122"/>
      <c r="B86" s="122"/>
      <c r="C86" s="122"/>
      <c r="D86" s="525"/>
      <c r="E86" s="131"/>
      <c r="F86" s="133"/>
      <c r="G86" s="131"/>
      <c r="H86" s="132"/>
      <c r="I86" s="131"/>
      <c r="J86" s="132"/>
      <c r="K86" s="131"/>
      <c r="L86" s="132"/>
      <c r="M86" s="131"/>
      <c r="N86" s="132"/>
      <c r="O86" s="132"/>
      <c r="P86" s="132"/>
      <c r="Q86" s="131"/>
      <c r="R86" s="131"/>
      <c r="S86" s="131"/>
      <c r="T86" s="131"/>
      <c r="U86" s="131"/>
    </row>
    <row r="87" spans="1:21" ht="17.25" customHeight="1">
      <c r="A87" s="132"/>
      <c r="B87" s="132"/>
      <c r="C87" s="132"/>
      <c r="D87" s="525"/>
      <c r="E87" s="131"/>
      <c r="F87" s="132"/>
      <c r="G87" s="131"/>
      <c r="H87" s="133"/>
      <c r="I87" s="131"/>
      <c r="J87" s="132"/>
      <c r="K87" s="131"/>
      <c r="L87" s="132"/>
      <c r="M87" s="131"/>
      <c r="N87" s="132"/>
      <c r="O87" s="132"/>
      <c r="P87" s="132"/>
      <c r="Q87" s="131"/>
      <c r="R87" s="131"/>
      <c r="S87" s="131"/>
      <c r="T87" s="131"/>
      <c r="U87" s="131"/>
    </row>
    <row r="88" spans="1:21" ht="17.25" customHeight="1">
      <c r="A88" s="132"/>
      <c r="B88" s="132"/>
      <c r="C88" s="132"/>
      <c r="D88" s="525"/>
      <c r="E88" s="131"/>
      <c r="F88" s="133"/>
      <c r="G88" s="131"/>
      <c r="H88" s="132"/>
      <c r="I88" s="131"/>
      <c r="J88" s="132"/>
      <c r="K88" s="131"/>
      <c r="L88" s="132"/>
      <c r="M88" s="131"/>
      <c r="N88" s="132"/>
      <c r="O88" s="132"/>
      <c r="P88" s="132"/>
      <c r="Q88" s="131"/>
      <c r="R88" s="131"/>
      <c r="S88" s="131"/>
      <c r="T88" s="131"/>
      <c r="U88" s="131"/>
    </row>
    <row r="89" spans="1:21" ht="17.25" customHeight="1">
      <c r="A89" s="132"/>
      <c r="B89" s="132"/>
      <c r="C89" s="132"/>
      <c r="D89" s="132"/>
      <c r="E89" s="131"/>
      <c r="F89" s="132"/>
      <c r="G89" s="131"/>
      <c r="H89" s="132"/>
      <c r="I89" s="131"/>
      <c r="J89" s="132"/>
      <c r="K89" s="131"/>
      <c r="L89" s="132"/>
      <c r="M89" s="131"/>
      <c r="N89" s="133"/>
      <c r="O89" s="132"/>
      <c r="P89" s="132"/>
      <c r="Q89" s="131"/>
      <c r="R89" s="131"/>
      <c r="S89" s="131"/>
      <c r="T89" s="131"/>
      <c r="U89" s="131"/>
    </row>
    <row r="90" spans="1:21" ht="17.25" customHeight="1">
      <c r="A90" s="132"/>
      <c r="B90" s="132"/>
      <c r="C90" s="132"/>
      <c r="D90" s="525"/>
      <c r="E90" s="131"/>
      <c r="F90" s="133"/>
      <c r="G90" s="131"/>
      <c r="H90" s="132"/>
      <c r="I90" s="131"/>
      <c r="J90" s="132"/>
      <c r="K90" s="131"/>
      <c r="L90" s="132"/>
      <c r="M90" s="131"/>
      <c r="N90" s="132"/>
      <c r="O90" s="132"/>
      <c r="P90" s="132"/>
      <c r="Q90" s="131"/>
      <c r="R90" s="131"/>
      <c r="S90" s="131"/>
      <c r="T90" s="131"/>
      <c r="U90" s="131"/>
    </row>
    <row r="91" spans="1:21" ht="17.25" customHeight="1">
      <c r="A91" s="132"/>
      <c r="B91" s="132"/>
      <c r="C91" s="132"/>
      <c r="D91" s="132"/>
      <c r="E91" s="131"/>
      <c r="F91" s="132"/>
      <c r="G91" s="131"/>
      <c r="H91" s="133"/>
      <c r="I91" s="131"/>
      <c r="J91" s="132"/>
      <c r="K91" s="131"/>
      <c r="L91" s="132"/>
      <c r="M91" s="131"/>
      <c r="N91" s="132"/>
      <c r="O91" s="132"/>
      <c r="P91" s="132"/>
      <c r="Q91" s="131"/>
      <c r="R91" s="131"/>
      <c r="S91" s="131"/>
      <c r="T91" s="131"/>
      <c r="U91" s="131"/>
    </row>
    <row r="92" spans="1:21" ht="17.25" customHeight="1">
      <c r="A92" s="132"/>
      <c r="B92" s="132"/>
      <c r="C92" s="132"/>
      <c r="D92" s="525"/>
      <c r="E92" s="131"/>
      <c r="F92" s="133"/>
      <c r="G92" s="131"/>
      <c r="H92" s="132"/>
      <c r="I92" s="131"/>
      <c r="J92" s="132"/>
      <c r="K92" s="131"/>
      <c r="L92" s="132"/>
      <c r="M92" s="131"/>
      <c r="N92" s="132"/>
      <c r="O92" s="132"/>
      <c r="P92" s="132"/>
      <c r="Q92" s="131"/>
      <c r="R92" s="131"/>
      <c r="S92" s="131"/>
      <c r="T92" s="131"/>
      <c r="U92" s="131"/>
    </row>
    <row r="93" spans="1:21" ht="17.25" customHeight="1">
      <c r="A93" s="132"/>
      <c r="B93" s="132"/>
      <c r="C93" s="132"/>
      <c r="D93" s="132"/>
      <c r="E93" s="131"/>
      <c r="F93" s="132"/>
      <c r="G93" s="131"/>
      <c r="H93" s="132"/>
      <c r="I93" s="131"/>
      <c r="J93" s="133"/>
      <c r="K93" s="131"/>
      <c r="L93" s="132"/>
      <c r="M93" s="131"/>
      <c r="N93" s="132"/>
      <c r="O93" s="132"/>
      <c r="P93" s="132"/>
      <c r="Q93" s="131"/>
      <c r="R93" s="131"/>
      <c r="S93" s="131"/>
      <c r="T93" s="131"/>
      <c r="U93" s="131"/>
    </row>
    <row r="94" spans="1:21" ht="17.25" customHeight="1">
      <c r="A94" s="132"/>
      <c r="B94" s="132"/>
      <c r="C94" s="132"/>
      <c r="D94" s="525"/>
      <c r="E94" s="131"/>
      <c r="F94" s="133"/>
      <c r="G94" s="131"/>
      <c r="H94" s="132"/>
      <c r="I94" s="131"/>
      <c r="J94" s="132"/>
      <c r="K94" s="131"/>
      <c r="L94" s="132"/>
      <c r="M94" s="131"/>
      <c r="N94" s="132"/>
      <c r="O94" s="132"/>
      <c r="P94" s="132"/>
      <c r="Q94" s="131"/>
      <c r="R94" s="131"/>
      <c r="S94" s="131"/>
      <c r="T94" s="131"/>
      <c r="U94" s="131"/>
    </row>
    <row r="95" spans="1:21" ht="17.25" customHeight="1">
      <c r="A95" s="132"/>
      <c r="B95" s="132"/>
      <c r="C95" s="132"/>
      <c r="D95" s="132"/>
      <c r="E95" s="131"/>
      <c r="F95" s="132"/>
      <c r="G95" s="131"/>
      <c r="H95" s="133"/>
      <c r="I95" s="131"/>
      <c r="J95" s="132"/>
      <c r="K95" s="131"/>
      <c r="L95" s="132"/>
      <c r="M95" s="131"/>
      <c r="N95" s="132"/>
      <c r="O95" s="132"/>
      <c r="P95" s="132"/>
      <c r="Q95" s="131"/>
      <c r="R95" s="131"/>
      <c r="S95" s="131"/>
      <c r="T95" s="131"/>
      <c r="U95" s="131"/>
    </row>
    <row r="96" spans="1:21" ht="17.25" customHeight="1">
      <c r="A96" s="132"/>
      <c r="B96" s="132"/>
      <c r="C96" s="132"/>
      <c r="D96" s="525"/>
      <c r="E96" s="131"/>
      <c r="F96" s="133"/>
      <c r="G96" s="131"/>
      <c r="H96" s="132"/>
      <c r="I96" s="131"/>
      <c r="J96" s="132"/>
      <c r="K96" s="131"/>
      <c r="L96" s="132"/>
      <c r="M96" s="131"/>
      <c r="N96" s="132"/>
      <c r="O96" s="132"/>
      <c r="P96" s="132"/>
      <c r="Q96" s="131"/>
      <c r="R96" s="131"/>
      <c r="S96" s="131"/>
      <c r="T96" s="131"/>
      <c r="U96" s="131"/>
    </row>
    <row r="97" spans="1:21" ht="17.25" customHeight="1">
      <c r="A97" s="132"/>
      <c r="B97" s="132"/>
      <c r="C97" s="132"/>
      <c r="D97" s="132"/>
      <c r="E97" s="131"/>
      <c r="F97" s="132"/>
      <c r="G97" s="131"/>
      <c r="H97" s="132"/>
      <c r="I97" s="131"/>
      <c r="J97" s="132"/>
      <c r="K97" s="131"/>
      <c r="L97" s="133"/>
      <c r="M97" s="131"/>
      <c r="N97" s="132"/>
      <c r="O97" s="132"/>
      <c r="P97" s="132"/>
      <c r="Q97" s="131"/>
      <c r="R97" s="131"/>
      <c r="S97" s="131"/>
      <c r="T97" s="131"/>
      <c r="U97" s="131"/>
    </row>
    <row r="98" spans="1:21" ht="17.25" customHeight="1">
      <c r="A98" s="132"/>
      <c r="B98" s="132"/>
      <c r="C98" s="132"/>
      <c r="D98" s="525"/>
      <c r="E98" s="131"/>
      <c r="F98" s="133"/>
      <c r="G98" s="131"/>
      <c r="H98" s="132"/>
      <c r="I98" s="131"/>
      <c r="J98" s="132"/>
      <c r="K98" s="131"/>
      <c r="L98" s="132"/>
      <c r="M98" s="131"/>
      <c r="N98" s="132"/>
      <c r="O98" s="132"/>
      <c r="P98" s="132"/>
      <c r="Q98" s="131"/>
      <c r="R98" s="131"/>
      <c r="S98" s="131"/>
      <c r="T98" s="131"/>
      <c r="U98" s="131"/>
    </row>
    <row r="99" spans="1:21" ht="17.25" customHeight="1">
      <c r="A99" s="132"/>
      <c r="B99" s="132"/>
      <c r="C99" s="132"/>
      <c r="D99" s="132"/>
      <c r="E99" s="131"/>
      <c r="F99" s="132"/>
      <c r="G99" s="131"/>
      <c r="H99" s="133"/>
      <c r="I99" s="131"/>
      <c r="J99" s="132"/>
      <c r="K99" s="131"/>
      <c r="L99" s="132"/>
      <c r="M99" s="131"/>
      <c r="N99" s="132"/>
      <c r="O99" s="132"/>
      <c r="P99" s="132"/>
      <c r="Q99" s="131"/>
      <c r="R99" s="131"/>
      <c r="S99" s="131"/>
      <c r="T99" s="131"/>
      <c r="U99" s="131"/>
    </row>
    <row r="100" spans="1:21" ht="17.25" customHeight="1">
      <c r="A100" s="122"/>
      <c r="B100" s="122"/>
      <c r="C100" s="122"/>
      <c r="D100" s="525"/>
      <c r="E100" s="131"/>
      <c r="F100" s="133"/>
      <c r="G100" s="131"/>
      <c r="H100" s="132"/>
      <c r="I100" s="131"/>
      <c r="J100" s="132"/>
      <c r="K100" s="131"/>
      <c r="L100" s="132"/>
      <c r="M100" s="131"/>
      <c r="N100" s="132"/>
      <c r="O100" s="132"/>
      <c r="P100" s="132"/>
      <c r="Q100" s="131"/>
      <c r="R100" s="131"/>
      <c r="S100" s="131"/>
      <c r="T100" s="131"/>
      <c r="U100" s="131"/>
    </row>
    <row r="101" spans="1:21" ht="17.25" customHeight="1">
      <c r="A101" s="132"/>
      <c r="B101" s="132"/>
      <c r="C101" s="132"/>
      <c r="D101" s="525"/>
      <c r="E101" s="131"/>
      <c r="F101" s="132"/>
      <c r="G101" s="131"/>
      <c r="H101" s="132"/>
      <c r="I101" s="131"/>
      <c r="J101" s="133"/>
      <c r="K101" s="131"/>
      <c r="L101" s="132"/>
      <c r="M101" s="131"/>
      <c r="N101" s="132"/>
      <c r="O101" s="132"/>
      <c r="P101" s="132"/>
      <c r="Q101" s="131"/>
      <c r="R101" s="131"/>
      <c r="S101" s="131"/>
      <c r="T101" s="131"/>
      <c r="U101" s="131"/>
    </row>
    <row r="102" spans="1:21" ht="17.25" customHeight="1">
      <c r="A102" s="132"/>
      <c r="B102" s="132"/>
      <c r="C102" s="132"/>
      <c r="D102" s="525"/>
      <c r="E102" s="131"/>
      <c r="F102" s="133"/>
      <c r="G102" s="131"/>
      <c r="H102" s="132"/>
      <c r="I102" s="131"/>
      <c r="J102" s="132"/>
      <c r="K102" s="131"/>
      <c r="L102" s="132"/>
      <c r="M102" s="131"/>
      <c r="N102" s="132"/>
      <c r="O102" s="132"/>
      <c r="P102" s="132"/>
      <c r="Q102" s="131"/>
      <c r="R102" s="131"/>
      <c r="S102" s="131"/>
      <c r="T102" s="131"/>
      <c r="U102" s="131"/>
    </row>
    <row r="103" spans="1:21" ht="17.25" customHeight="1">
      <c r="A103" s="132"/>
      <c r="B103" s="132"/>
      <c r="C103" s="132"/>
      <c r="D103" s="132"/>
      <c r="E103" s="131"/>
      <c r="F103" s="132"/>
      <c r="G103" s="131"/>
      <c r="H103" s="133"/>
      <c r="I103" s="131"/>
      <c r="J103" s="132"/>
      <c r="K103" s="131"/>
      <c r="L103" s="132"/>
      <c r="M103" s="131"/>
      <c r="N103" s="132"/>
      <c r="O103" s="132"/>
      <c r="P103" s="132"/>
      <c r="Q103" s="131"/>
      <c r="R103" s="131"/>
      <c r="S103" s="131"/>
      <c r="T103" s="131"/>
      <c r="U103" s="131"/>
    </row>
    <row r="104" spans="1:21" ht="17.25" customHeight="1">
      <c r="A104" s="132"/>
      <c r="B104" s="132"/>
      <c r="C104" s="132"/>
      <c r="D104" s="525"/>
      <c r="E104" s="131"/>
      <c r="F104" s="133"/>
      <c r="G104" s="131"/>
      <c r="H104" s="132"/>
      <c r="I104" s="131"/>
      <c r="J104" s="132"/>
      <c r="K104" s="131"/>
      <c r="L104" s="132"/>
      <c r="M104" s="131"/>
      <c r="N104" s="132"/>
      <c r="O104" s="132"/>
      <c r="P104" s="132"/>
      <c r="Q104" s="131"/>
      <c r="R104" s="131"/>
      <c r="S104" s="131"/>
      <c r="T104" s="131"/>
      <c r="U104" s="131"/>
    </row>
    <row r="105" spans="1:21" ht="17.25" customHeight="1">
      <c r="A105" s="132"/>
      <c r="B105" s="132"/>
      <c r="C105" s="132"/>
      <c r="D105" s="132"/>
      <c r="E105" s="131"/>
      <c r="F105" s="132"/>
      <c r="G105" s="131"/>
      <c r="H105" s="132"/>
      <c r="I105" s="131"/>
      <c r="J105" s="132"/>
      <c r="K105" s="131"/>
      <c r="L105" s="132"/>
      <c r="M105" s="131"/>
      <c r="N105" s="132"/>
      <c r="O105" s="132"/>
      <c r="P105" s="133"/>
      <c r="Q105" s="131"/>
      <c r="R105" s="131"/>
      <c r="S105" s="131"/>
      <c r="T105" s="131"/>
      <c r="U105" s="131"/>
    </row>
    <row r="106" spans="1:21" ht="16.5" customHeight="1">
      <c r="A106" s="132"/>
      <c r="B106" s="132"/>
      <c r="C106" s="132"/>
      <c r="D106" s="525"/>
      <c r="E106" s="131"/>
      <c r="F106" s="133"/>
      <c r="G106" s="131"/>
      <c r="H106" s="132"/>
      <c r="I106" s="131"/>
      <c r="J106" s="132"/>
      <c r="K106" s="131"/>
      <c r="L106" s="132"/>
      <c r="M106" s="131"/>
      <c r="N106" s="132"/>
      <c r="O106" s="132"/>
      <c r="P106" s="132"/>
      <c r="Q106" s="131"/>
      <c r="R106" s="131"/>
      <c r="S106" s="131"/>
      <c r="T106" s="131"/>
      <c r="U106" s="131"/>
    </row>
    <row r="107" spans="1:21" ht="16.5" customHeight="1">
      <c r="A107" s="132"/>
      <c r="B107" s="132"/>
      <c r="C107" s="132"/>
      <c r="D107" s="132"/>
      <c r="E107" s="131"/>
      <c r="F107" s="132"/>
      <c r="G107" s="131"/>
      <c r="H107" s="133"/>
      <c r="I107" s="131"/>
      <c r="J107" s="132"/>
      <c r="K107" s="131"/>
      <c r="L107" s="132"/>
      <c r="M107" s="131"/>
      <c r="N107" s="132"/>
      <c r="O107" s="132"/>
      <c r="P107" s="132"/>
      <c r="Q107" s="131"/>
      <c r="R107" s="131"/>
      <c r="S107" s="131"/>
      <c r="T107" s="131"/>
      <c r="U107" s="131"/>
    </row>
    <row r="108" spans="1:21" ht="16.5" customHeight="1">
      <c r="A108" s="132"/>
      <c r="B108" s="132"/>
      <c r="C108" s="132"/>
      <c r="D108" s="525"/>
      <c r="E108" s="131"/>
      <c r="F108" s="133"/>
      <c r="G108" s="131"/>
      <c r="H108" s="132"/>
      <c r="I108" s="131"/>
      <c r="J108" s="132"/>
      <c r="K108" s="131"/>
      <c r="L108" s="132"/>
      <c r="M108" s="131"/>
      <c r="N108" s="132"/>
      <c r="O108" s="132"/>
      <c r="P108" s="132"/>
      <c r="Q108" s="131"/>
      <c r="R108" s="131"/>
      <c r="S108" s="131"/>
      <c r="T108" s="131"/>
      <c r="U108" s="131"/>
    </row>
    <row r="109" spans="1:21" ht="16.5" customHeight="1">
      <c r="A109" s="132"/>
      <c r="B109" s="132"/>
      <c r="C109" s="132"/>
      <c r="D109" s="132"/>
      <c r="E109" s="131"/>
      <c r="F109" s="132"/>
      <c r="G109" s="131"/>
      <c r="H109" s="132"/>
      <c r="I109" s="131"/>
      <c r="J109" s="133"/>
      <c r="K109" s="131"/>
      <c r="L109" s="132"/>
      <c r="M109" s="131"/>
      <c r="N109" s="132"/>
      <c r="O109" s="132"/>
      <c r="P109" s="132"/>
      <c r="Q109" s="131"/>
      <c r="R109" s="131"/>
      <c r="S109" s="131"/>
      <c r="T109" s="131"/>
      <c r="U109" s="131"/>
    </row>
    <row r="110" spans="1:21" ht="16.5" customHeight="1">
      <c r="A110" s="132"/>
      <c r="B110" s="132"/>
      <c r="C110" s="132"/>
      <c r="D110" s="525"/>
      <c r="E110" s="131"/>
      <c r="F110" s="133"/>
      <c r="G110" s="131"/>
      <c r="H110" s="132"/>
      <c r="I110" s="131"/>
      <c r="J110" s="132"/>
      <c r="K110" s="131"/>
      <c r="L110" s="132"/>
      <c r="M110" s="131"/>
      <c r="N110" s="132"/>
      <c r="O110" s="132"/>
      <c r="P110" s="132"/>
      <c r="Q110" s="131"/>
      <c r="R110" s="131"/>
      <c r="S110" s="131"/>
      <c r="T110" s="131"/>
      <c r="U110" s="131"/>
    </row>
    <row r="111" spans="1:21" ht="16.5" customHeight="1">
      <c r="A111" s="132"/>
      <c r="B111" s="132"/>
      <c r="C111" s="132"/>
      <c r="D111" s="132"/>
      <c r="E111" s="131"/>
      <c r="F111" s="132"/>
      <c r="G111" s="131"/>
      <c r="H111" s="133"/>
      <c r="I111" s="131"/>
      <c r="J111" s="132"/>
      <c r="K111" s="131"/>
      <c r="L111" s="132"/>
      <c r="M111" s="131"/>
      <c r="N111" s="132"/>
      <c r="O111" s="132"/>
      <c r="P111" s="526"/>
      <c r="Q111" s="527"/>
      <c r="R111" s="131"/>
      <c r="S111" s="131"/>
      <c r="T111" s="131"/>
      <c r="U111" s="131"/>
    </row>
    <row r="112" spans="1:21" ht="16.5" customHeight="1">
      <c r="A112" s="132"/>
      <c r="B112" s="132"/>
      <c r="C112" s="132"/>
      <c r="D112" s="525"/>
      <c r="E112" s="131"/>
      <c r="F112" s="133"/>
      <c r="G112" s="131"/>
      <c r="H112" s="132"/>
      <c r="I112" s="131"/>
      <c r="J112" s="132"/>
      <c r="K112" s="131"/>
      <c r="L112" s="132"/>
      <c r="M112" s="131"/>
      <c r="N112" s="132"/>
      <c r="O112" s="132"/>
      <c r="P112" s="526"/>
      <c r="Q112" s="527"/>
      <c r="R112" s="131"/>
      <c r="S112" s="131"/>
      <c r="T112" s="131"/>
      <c r="U112" s="131"/>
    </row>
    <row r="113" spans="1:21" ht="16.5" customHeight="1">
      <c r="A113" s="132"/>
      <c r="B113" s="132"/>
      <c r="C113" s="132"/>
      <c r="D113" s="132"/>
      <c r="E113" s="131"/>
      <c r="F113" s="132"/>
      <c r="G113" s="131"/>
      <c r="H113" s="132"/>
      <c r="I113" s="131"/>
      <c r="J113" s="132"/>
      <c r="K113" s="131"/>
      <c r="L113" s="133"/>
      <c r="M113" s="131"/>
      <c r="N113" s="132"/>
      <c r="O113" s="132"/>
      <c r="P113" s="526"/>
      <c r="Q113" s="527"/>
      <c r="R113" s="131"/>
      <c r="S113" s="131"/>
      <c r="T113" s="131"/>
      <c r="U113" s="131"/>
    </row>
    <row r="114" spans="1:21" ht="16.5" customHeight="1">
      <c r="A114" s="122"/>
      <c r="B114" s="122"/>
      <c r="C114" s="122"/>
      <c r="D114" s="525"/>
      <c r="E114" s="131"/>
      <c r="F114" s="133"/>
      <c r="G114" s="131"/>
      <c r="H114" s="132"/>
      <c r="I114" s="131"/>
      <c r="J114" s="132"/>
      <c r="K114" s="131"/>
      <c r="L114" s="132"/>
      <c r="M114" s="131"/>
      <c r="N114" s="132"/>
      <c r="O114" s="132"/>
      <c r="P114" s="526"/>
      <c r="Q114" s="527"/>
      <c r="R114" s="131"/>
      <c r="S114" s="131"/>
      <c r="T114" s="131"/>
      <c r="U114" s="131"/>
    </row>
    <row r="115" spans="1:21" ht="16.5" customHeight="1">
      <c r="A115" s="132"/>
      <c r="B115" s="132"/>
      <c r="C115" s="132"/>
      <c r="D115" s="525"/>
      <c r="E115" s="131"/>
      <c r="F115" s="132"/>
      <c r="G115" s="131"/>
      <c r="H115" s="133"/>
      <c r="I115" s="131"/>
      <c r="J115" s="132"/>
      <c r="K115" s="131"/>
      <c r="L115" s="132"/>
      <c r="M115" s="131"/>
      <c r="N115" s="132"/>
      <c r="O115" s="132"/>
      <c r="P115" s="526"/>
      <c r="Q115" s="527"/>
      <c r="R115" s="131"/>
      <c r="S115" s="131"/>
      <c r="T115" s="131"/>
      <c r="U115" s="131"/>
    </row>
    <row r="116" spans="1:21" ht="16.5" customHeight="1">
      <c r="A116" s="132"/>
      <c r="B116" s="132"/>
      <c r="C116" s="132"/>
      <c r="D116" s="525"/>
      <c r="E116" s="131"/>
      <c r="F116" s="133"/>
      <c r="G116" s="131"/>
      <c r="H116" s="132"/>
      <c r="I116" s="131"/>
      <c r="J116" s="132"/>
      <c r="K116" s="131"/>
      <c r="L116" s="132"/>
      <c r="M116" s="131"/>
      <c r="N116" s="132"/>
      <c r="O116" s="132"/>
      <c r="P116" s="526"/>
      <c r="Q116" s="527"/>
      <c r="R116" s="131"/>
      <c r="S116" s="131"/>
      <c r="T116" s="131"/>
      <c r="U116" s="131"/>
    </row>
    <row r="117" spans="1:21" ht="16.5" customHeight="1">
      <c r="A117" s="132"/>
      <c r="B117" s="132"/>
      <c r="C117" s="132"/>
      <c r="D117" s="132"/>
      <c r="E117" s="131"/>
      <c r="F117" s="132"/>
      <c r="G117" s="131"/>
      <c r="H117" s="132"/>
      <c r="I117" s="131"/>
      <c r="J117" s="133"/>
      <c r="K117" s="131"/>
      <c r="L117" s="132"/>
      <c r="M117" s="131"/>
      <c r="N117" s="132"/>
      <c r="O117" s="132"/>
      <c r="P117" s="526"/>
      <c r="Q117" s="527"/>
      <c r="R117" s="131"/>
      <c r="S117" s="131"/>
      <c r="T117" s="131"/>
      <c r="U117" s="131"/>
    </row>
    <row r="118" spans="1:21" ht="16.5" customHeight="1">
      <c r="A118" s="132"/>
      <c r="B118" s="132"/>
      <c r="C118" s="132"/>
      <c r="D118" s="525"/>
      <c r="E118" s="131"/>
      <c r="F118" s="133"/>
      <c r="G118" s="131"/>
      <c r="H118" s="132"/>
      <c r="I118" s="131"/>
      <c r="J118" s="132"/>
      <c r="K118" s="131"/>
      <c r="L118" s="132"/>
      <c r="M118" s="131"/>
      <c r="N118" s="132"/>
      <c r="O118" s="132"/>
      <c r="P118" s="132"/>
      <c r="Q118" s="131"/>
      <c r="R118" s="131"/>
      <c r="S118" s="131"/>
      <c r="T118" s="131"/>
      <c r="U118" s="131"/>
    </row>
    <row r="119" spans="1:21" ht="16.5" customHeight="1">
      <c r="A119" s="132"/>
      <c r="B119" s="132"/>
      <c r="C119" s="132"/>
      <c r="D119" s="132"/>
      <c r="E119" s="131"/>
      <c r="F119" s="132"/>
      <c r="G119" s="131"/>
      <c r="H119" s="133"/>
      <c r="I119" s="131"/>
      <c r="J119" s="132"/>
      <c r="K119" s="131"/>
      <c r="L119" s="132"/>
      <c r="M119" s="131"/>
      <c r="N119" s="132"/>
      <c r="O119" s="132"/>
      <c r="P119" s="132"/>
      <c r="Q119" s="131"/>
      <c r="R119" s="131"/>
      <c r="S119" s="131"/>
      <c r="T119" s="131"/>
      <c r="U119" s="131"/>
    </row>
    <row r="120" spans="1:21" ht="16.5" customHeight="1">
      <c r="A120" s="132"/>
      <c r="B120" s="132"/>
      <c r="C120" s="132"/>
      <c r="D120" s="525"/>
      <c r="E120" s="131"/>
      <c r="F120" s="133"/>
      <c r="G120" s="131"/>
      <c r="H120" s="132"/>
      <c r="I120" s="131"/>
      <c r="J120" s="132"/>
      <c r="K120" s="131"/>
      <c r="L120" s="132"/>
      <c r="M120" s="131"/>
      <c r="N120" s="132"/>
      <c r="O120" s="132"/>
      <c r="P120" s="132"/>
      <c r="Q120" s="131"/>
      <c r="R120" s="131"/>
      <c r="S120" s="131"/>
      <c r="T120" s="131"/>
      <c r="U120" s="131"/>
    </row>
    <row r="121" spans="1:21" ht="16.5" customHeight="1">
      <c r="A121" s="132"/>
      <c r="B121" s="132"/>
      <c r="C121" s="132"/>
      <c r="D121" s="132"/>
      <c r="E121" s="131"/>
      <c r="F121" s="132"/>
      <c r="G121" s="131"/>
      <c r="H121" s="132"/>
      <c r="I121" s="131"/>
      <c r="J121" s="132"/>
      <c r="K121" s="131"/>
      <c r="L121" s="132"/>
      <c r="M121" s="131"/>
      <c r="N121" s="133"/>
      <c r="O121" s="132"/>
      <c r="P121" s="132"/>
      <c r="Q121" s="131"/>
      <c r="R121" s="131"/>
      <c r="S121" s="131"/>
      <c r="T121" s="131"/>
      <c r="U121" s="131"/>
    </row>
    <row r="122" spans="1:21" ht="16.5" customHeight="1">
      <c r="A122" s="132"/>
      <c r="B122" s="132"/>
      <c r="C122" s="132"/>
      <c r="D122" s="525"/>
      <c r="E122" s="131"/>
      <c r="F122" s="133"/>
      <c r="G122" s="131"/>
      <c r="H122" s="132"/>
      <c r="I122" s="131"/>
      <c r="J122" s="132"/>
      <c r="K122" s="131"/>
      <c r="L122" s="132"/>
      <c r="M122" s="131"/>
      <c r="N122" s="132"/>
      <c r="O122" s="132"/>
      <c r="P122" s="132"/>
      <c r="Q122" s="131"/>
      <c r="R122" s="131"/>
      <c r="S122" s="131"/>
      <c r="T122" s="131"/>
      <c r="U122" s="131"/>
    </row>
    <row r="123" spans="1:21" ht="16.5" customHeight="1">
      <c r="A123" s="132"/>
      <c r="B123" s="132"/>
      <c r="C123" s="132"/>
      <c r="D123" s="132"/>
      <c r="E123" s="131"/>
      <c r="F123" s="132"/>
      <c r="G123" s="131"/>
      <c r="H123" s="133"/>
      <c r="I123" s="131"/>
      <c r="J123" s="132"/>
      <c r="K123" s="131"/>
      <c r="L123" s="132"/>
      <c r="M123" s="131"/>
      <c r="N123" s="132"/>
      <c r="O123" s="132"/>
      <c r="P123" s="132"/>
      <c r="Q123" s="131"/>
      <c r="R123" s="131"/>
      <c r="S123" s="131"/>
      <c r="T123" s="131"/>
      <c r="U123" s="131"/>
    </row>
    <row r="124" spans="1:21" ht="16.5" customHeight="1">
      <c r="A124" s="132"/>
      <c r="B124" s="132"/>
      <c r="C124" s="132"/>
      <c r="D124" s="525"/>
      <c r="E124" s="131"/>
      <c r="F124" s="133"/>
      <c r="G124" s="131"/>
      <c r="H124" s="132"/>
      <c r="I124" s="131"/>
      <c r="J124" s="132"/>
      <c r="K124" s="131"/>
      <c r="L124" s="132"/>
      <c r="M124" s="131"/>
      <c r="N124" s="132"/>
      <c r="O124" s="132"/>
      <c r="P124" s="132"/>
      <c r="Q124" s="131"/>
      <c r="R124" s="131"/>
      <c r="S124" s="131"/>
      <c r="T124" s="131"/>
      <c r="U124" s="131"/>
    </row>
    <row r="125" spans="1:21" ht="16.5" customHeight="1">
      <c r="A125" s="132"/>
      <c r="B125" s="132"/>
      <c r="C125" s="132"/>
      <c r="D125" s="132"/>
      <c r="E125" s="131"/>
      <c r="F125" s="132"/>
      <c r="G125" s="131"/>
      <c r="H125" s="132"/>
      <c r="I125" s="131"/>
      <c r="J125" s="133"/>
      <c r="K125" s="131"/>
      <c r="L125" s="132"/>
      <c r="M125" s="131"/>
      <c r="N125" s="132"/>
      <c r="O125" s="132"/>
      <c r="P125" s="132"/>
      <c r="Q125" s="131"/>
      <c r="R125" s="131"/>
      <c r="S125" s="131"/>
      <c r="T125" s="131"/>
      <c r="U125" s="131"/>
    </row>
    <row r="126" spans="1:21" ht="16.5" customHeight="1">
      <c r="A126" s="132"/>
      <c r="B126" s="132"/>
      <c r="C126" s="132"/>
      <c r="D126" s="525"/>
      <c r="E126" s="131"/>
      <c r="F126" s="133"/>
      <c r="G126" s="131"/>
      <c r="H126" s="132"/>
      <c r="I126" s="131"/>
      <c r="J126" s="132"/>
      <c r="K126" s="131"/>
      <c r="L126" s="132"/>
      <c r="M126" s="131"/>
      <c r="N126" s="132"/>
      <c r="O126" s="132"/>
      <c r="P126" s="132"/>
      <c r="Q126" s="131"/>
      <c r="R126" s="131"/>
      <c r="S126" s="131"/>
      <c r="T126" s="131"/>
      <c r="U126" s="131"/>
    </row>
    <row r="127" spans="1:21" ht="16.5" customHeight="1">
      <c r="A127" s="132"/>
      <c r="B127" s="132"/>
      <c r="C127" s="132"/>
      <c r="D127" s="132"/>
      <c r="E127" s="131"/>
      <c r="F127" s="132"/>
      <c r="G127" s="131"/>
      <c r="H127" s="133"/>
      <c r="I127" s="131"/>
      <c r="J127" s="132"/>
      <c r="K127" s="131"/>
      <c r="L127" s="132"/>
      <c r="M127" s="131"/>
      <c r="N127" s="132"/>
      <c r="O127" s="132"/>
      <c r="P127" s="132"/>
      <c r="Q127" s="131"/>
      <c r="R127" s="131"/>
      <c r="S127" s="131"/>
      <c r="T127" s="131"/>
      <c r="U127" s="131"/>
    </row>
    <row r="128" spans="1:21" ht="16.5" customHeight="1">
      <c r="A128" s="122"/>
      <c r="B128" s="122"/>
      <c r="C128" s="122"/>
      <c r="D128" s="525"/>
      <c r="E128" s="131"/>
      <c r="F128" s="133"/>
      <c r="G128" s="131"/>
      <c r="H128" s="132"/>
      <c r="I128" s="131"/>
      <c r="J128" s="132"/>
      <c r="K128" s="131"/>
      <c r="L128" s="132"/>
      <c r="M128" s="131"/>
      <c r="N128" s="132"/>
      <c r="O128" s="132"/>
      <c r="P128" s="132"/>
      <c r="Q128" s="131"/>
      <c r="R128" s="131"/>
      <c r="S128" s="131"/>
      <c r="T128" s="131"/>
      <c r="U128" s="131"/>
    </row>
    <row r="129" spans="1:21" ht="16.5" customHeight="1">
      <c r="A129" s="132"/>
      <c r="B129" s="132"/>
      <c r="C129" s="132"/>
      <c r="D129" s="525"/>
      <c r="E129" s="131"/>
      <c r="F129" s="132"/>
      <c r="G129" s="131"/>
      <c r="H129" s="132"/>
      <c r="I129" s="131"/>
      <c r="J129" s="132"/>
      <c r="K129" s="131"/>
      <c r="L129" s="133"/>
      <c r="M129" s="131"/>
      <c r="N129" s="132"/>
      <c r="O129" s="132"/>
      <c r="P129" s="132"/>
      <c r="Q129" s="131"/>
      <c r="R129" s="131"/>
      <c r="S129" s="131"/>
      <c r="T129" s="131"/>
      <c r="U129" s="131"/>
    </row>
    <row r="130" spans="1:21" ht="16.5" customHeight="1">
      <c r="A130" s="132"/>
      <c r="B130" s="132"/>
      <c r="C130" s="132"/>
      <c r="D130" s="525"/>
      <c r="E130" s="131"/>
      <c r="F130" s="133"/>
      <c r="G130" s="131"/>
      <c r="H130" s="132"/>
      <c r="I130" s="131"/>
      <c r="J130" s="132"/>
      <c r="K130" s="131"/>
      <c r="L130" s="132"/>
      <c r="M130" s="131"/>
      <c r="N130" s="132"/>
      <c r="O130" s="132"/>
      <c r="P130" s="132"/>
      <c r="Q130" s="131"/>
      <c r="R130" s="131"/>
      <c r="S130" s="131"/>
      <c r="T130" s="131"/>
      <c r="U130" s="131"/>
    </row>
    <row r="131" spans="1:21" ht="16.5" customHeight="1">
      <c r="A131" s="132"/>
      <c r="B131" s="132"/>
      <c r="C131" s="132"/>
      <c r="D131" s="132"/>
      <c r="E131" s="131"/>
      <c r="F131" s="132"/>
      <c r="G131" s="131"/>
      <c r="H131" s="133"/>
      <c r="I131" s="131"/>
      <c r="J131" s="132"/>
      <c r="K131" s="131"/>
      <c r="L131" s="132"/>
      <c r="M131" s="131"/>
      <c r="N131" s="132"/>
      <c r="O131" s="132"/>
      <c r="P131" s="132"/>
      <c r="Q131" s="131"/>
      <c r="R131" s="131"/>
      <c r="S131" s="131"/>
      <c r="T131" s="131"/>
      <c r="U131" s="131"/>
    </row>
    <row r="132" spans="1:21" ht="16.5" customHeight="1">
      <c r="A132" s="132"/>
      <c r="B132" s="132"/>
      <c r="C132" s="132"/>
      <c r="D132" s="525"/>
      <c r="E132" s="131"/>
      <c r="F132" s="133"/>
      <c r="G132" s="131"/>
      <c r="H132" s="132"/>
      <c r="I132" s="131"/>
      <c r="J132" s="132"/>
      <c r="K132" s="131"/>
      <c r="L132" s="132"/>
      <c r="M132" s="131"/>
      <c r="N132" s="132"/>
      <c r="O132" s="132"/>
      <c r="P132" s="132"/>
      <c r="Q132" s="131"/>
      <c r="R132" s="131"/>
      <c r="S132" s="131"/>
      <c r="T132" s="131"/>
      <c r="U132" s="131"/>
    </row>
    <row r="133" spans="1:21" ht="16.5" customHeight="1">
      <c r="A133" s="132"/>
      <c r="B133" s="132"/>
      <c r="C133" s="132"/>
      <c r="D133" s="132"/>
      <c r="E133" s="131"/>
      <c r="F133" s="132"/>
      <c r="G133" s="131"/>
      <c r="H133" s="132"/>
      <c r="I133" s="131"/>
      <c r="J133" s="133"/>
      <c r="K133" s="131"/>
      <c r="L133" s="132"/>
      <c r="M133" s="131"/>
      <c r="N133" s="132"/>
      <c r="O133" s="132"/>
      <c r="P133" s="132"/>
      <c r="Q133" s="131"/>
      <c r="R133" s="131"/>
      <c r="S133" s="131"/>
      <c r="T133" s="131"/>
      <c r="U133" s="131"/>
    </row>
    <row r="134" spans="1:21" ht="16.5" customHeight="1">
      <c r="A134" s="132"/>
      <c r="B134" s="132"/>
      <c r="C134" s="132"/>
      <c r="D134" s="525"/>
      <c r="E134" s="131"/>
      <c r="F134" s="133"/>
      <c r="G134" s="131"/>
      <c r="H134" s="132"/>
      <c r="I134" s="131"/>
      <c r="J134" s="132"/>
      <c r="K134" s="131"/>
      <c r="L134" s="132"/>
      <c r="M134" s="131"/>
      <c r="N134" s="132"/>
      <c r="O134" s="132"/>
      <c r="P134" s="132"/>
      <c r="Q134" s="131"/>
      <c r="R134" s="131"/>
      <c r="S134" s="131"/>
      <c r="T134" s="131"/>
      <c r="U134" s="131"/>
    </row>
    <row r="135" spans="1:21" ht="16.5" customHeight="1">
      <c r="A135" s="132"/>
      <c r="B135" s="132"/>
      <c r="C135" s="132"/>
      <c r="D135" s="132"/>
      <c r="E135" s="131"/>
      <c r="F135" s="132"/>
      <c r="G135" s="131"/>
      <c r="H135" s="133"/>
      <c r="I135" s="131"/>
      <c r="J135" s="132"/>
      <c r="K135" s="131"/>
      <c r="L135" s="132"/>
      <c r="M135" s="131"/>
      <c r="N135" s="132"/>
      <c r="O135" s="132"/>
      <c r="P135" s="132"/>
      <c r="Q135" s="131"/>
      <c r="R135" s="131"/>
      <c r="S135" s="131"/>
      <c r="T135" s="131"/>
      <c r="U135" s="131"/>
    </row>
    <row r="136" spans="1:21" ht="16.5" customHeight="1">
      <c r="A136" s="132"/>
      <c r="B136" s="132"/>
      <c r="C136" s="132"/>
      <c r="D136" s="525"/>
      <c r="E136" s="131"/>
      <c r="F136" s="133"/>
      <c r="G136" s="131"/>
      <c r="H136" s="132"/>
      <c r="I136" s="131"/>
      <c r="J136" s="132"/>
      <c r="K136" s="131"/>
      <c r="L136" s="132"/>
      <c r="M136" s="131"/>
      <c r="N136" s="132"/>
      <c r="O136" s="132"/>
      <c r="P136" s="132"/>
      <c r="Q136" s="131"/>
      <c r="R136" s="131"/>
      <c r="S136" s="131"/>
      <c r="T136" s="131"/>
      <c r="U136" s="131"/>
    </row>
    <row r="137" spans="1:21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2"/>
      <c r="P137" s="131"/>
      <c r="Q137" s="131"/>
      <c r="R137" s="131"/>
      <c r="S137" s="131"/>
      <c r="T137" s="131"/>
      <c r="U137" s="131"/>
    </row>
    <row r="138" spans="1:21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2"/>
      <c r="P138" s="131"/>
      <c r="Q138" s="131"/>
      <c r="R138" s="131"/>
      <c r="S138" s="131"/>
      <c r="T138" s="131"/>
      <c r="U138" s="131"/>
    </row>
    <row r="139" spans="1:21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2"/>
      <c r="P139" s="131"/>
      <c r="Q139" s="131"/>
      <c r="R139" s="131"/>
      <c r="S139" s="131"/>
      <c r="T139" s="131"/>
      <c r="U139" s="131"/>
    </row>
    <row r="140" spans="1:21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2"/>
      <c r="P140" s="131"/>
      <c r="Q140" s="131"/>
      <c r="R140" s="131"/>
      <c r="S140" s="131"/>
      <c r="T140" s="131"/>
      <c r="U140" s="131"/>
    </row>
  </sheetData>
  <sheetProtection selectLockedCells="1"/>
  <mergeCells count="19">
    <mergeCell ref="G21:G22"/>
    <mergeCell ref="G29:G30"/>
    <mergeCell ref="G37:G38"/>
    <mergeCell ref="A4:N4"/>
    <mergeCell ref="I33:I34"/>
    <mergeCell ref="K25:K26"/>
    <mergeCell ref="M12:M13"/>
    <mergeCell ref="L14:L15"/>
    <mergeCell ref="M14:M15"/>
    <mergeCell ref="A1:N1"/>
    <mergeCell ref="A2:N2"/>
    <mergeCell ref="A3:N3"/>
    <mergeCell ref="I17:I18"/>
    <mergeCell ref="G13:G14"/>
    <mergeCell ref="L8:L9"/>
    <mergeCell ref="M8:M9"/>
    <mergeCell ref="L10:L11"/>
    <mergeCell ref="M10:M11"/>
    <mergeCell ref="L12:L13"/>
  </mergeCells>
  <printOptions/>
  <pageMargins left="0.49" right="0.17" top="0.5905511811023623" bottom="0" header="0" footer="0"/>
  <pageSetup fitToHeight="1" fitToWidth="1" horizontalDpi="180" verticalDpi="180" orientation="landscape" paperSize="8" r:id="rId1"/>
  <rowBreaks count="1" manualBreakCount="1">
    <brk id="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Hans-Achim Theelen</cp:lastModifiedBy>
  <cp:lastPrinted>2021-11-12T05:05:56Z</cp:lastPrinted>
  <dcterms:created xsi:type="dcterms:W3CDTF">2006-12-17T18:18:01Z</dcterms:created>
  <dcterms:modified xsi:type="dcterms:W3CDTF">2021-11-13T02:43:54Z</dcterms:modified>
  <cp:category/>
  <cp:version/>
  <cp:contentType/>
  <cp:contentStatus/>
</cp:coreProperties>
</file>